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45" yWindow="-45" windowWidth="19320" windowHeight="8130"/>
  </bookViews>
  <sheets>
    <sheet name="opis sposobu obliczania ceny" sheetId="5" r:id="rId1"/>
    <sheet name="wartość GESUT" sheetId="1" state="hidden" r:id="rId2"/>
    <sheet name="wartość " sheetId="3" state="hidden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9" i="1"/>
  <c r="AE10"/>
  <c r="AE12"/>
  <c r="AE14"/>
  <c r="AE15"/>
  <c r="AE17"/>
  <c r="AE18"/>
  <c r="AE19"/>
  <c r="AE21"/>
  <c r="AE22"/>
  <c r="AE24"/>
  <c r="AE26"/>
  <c r="AE27"/>
  <c r="AE29"/>
  <c r="AE30"/>
  <c r="AE32"/>
  <c r="AE33"/>
  <c r="AE35"/>
  <c r="AE36"/>
  <c r="AE37"/>
  <c r="AE39"/>
  <c r="AE40"/>
  <c r="AE41"/>
  <c r="AE43"/>
  <c r="AE44"/>
  <c r="AE46"/>
  <c r="AE47"/>
  <c r="AE49"/>
  <c r="AE50"/>
  <c r="AE52"/>
  <c r="AE53"/>
  <c r="AH3" l="1"/>
  <c r="AI3" s="1"/>
  <c r="AL3" l="1"/>
  <c r="H3"/>
  <c r="G3"/>
  <c r="AK3" l="1"/>
  <c r="AO3"/>
  <c r="AN3" s="1"/>
  <c r="X20"/>
  <c r="X16"/>
  <c r="X13"/>
  <c r="X11"/>
  <c r="X8"/>
  <c r="X5"/>
  <c r="X3"/>
  <c r="W3"/>
  <c r="W5"/>
  <c r="W8"/>
  <c r="W11"/>
  <c r="W13"/>
  <c r="W16"/>
  <c r="W20"/>
  <c r="AV16" l="1"/>
  <c r="AV22"/>
  <c r="AV9"/>
  <c r="AV7"/>
  <c r="AW3"/>
  <c r="AW4"/>
  <c r="AW5"/>
  <c r="AW6"/>
  <c r="AW7"/>
  <c r="AW8"/>
  <c r="AW9"/>
  <c r="AW10"/>
  <c r="AW11"/>
  <c r="AW12"/>
  <c r="AW13"/>
  <c r="AW14"/>
  <c r="AW15"/>
  <c r="AW16"/>
  <c r="AW17"/>
  <c r="AW18"/>
  <c r="AW19"/>
  <c r="AW20"/>
  <c r="AW21"/>
  <c r="AW22"/>
  <c r="AV3"/>
  <c r="AV4"/>
  <c r="AV5"/>
  <c r="AV6"/>
  <c r="AV8"/>
  <c r="AV10"/>
  <c r="AV11"/>
  <c r="AV12"/>
  <c r="AV13"/>
  <c r="AV14"/>
  <c r="AV15"/>
  <c r="AV17"/>
  <c r="AV18"/>
  <c r="AV19"/>
  <c r="AV20"/>
  <c r="AV21"/>
  <c r="AU3"/>
  <c r="AU4"/>
  <c r="AU5"/>
  <c r="AU6"/>
  <c r="AU8"/>
  <c r="AU10"/>
  <c r="AU11"/>
  <c r="AU12"/>
  <c r="AU13"/>
  <c r="AU14"/>
  <c r="AU15"/>
  <c r="AU17"/>
  <c r="AU18"/>
  <c r="AU19"/>
  <c r="AU20"/>
  <c r="AU21"/>
  <c r="J8"/>
  <c r="J11"/>
  <c r="J5"/>
  <c r="J3"/>
  <c r="H20"/>
  <c r="H16"/>
  <c r="G16"/>
  <c r="I16" s="1"/>
  <c r="H13"/>
  <c r="H11"/>
  <c r="H8"/>
  <c r="H5"/>
  <c r="G11"/>
  <c r="G8"/>
  <c r="G13"/>
  <c r="I13" s="1"/>
  <c r="AA13" s="1"/>
  <c r="G20"/>
  <c r="I20" s="1"/>
  <c r="G5"/>
  <c r="I3"/>
  <c r="AH4"/>
  <c r="AH5"/>
  <c r="AH6"/>
  <c r="AH7"/>
  <c r="AH8"/>
  <c r="AH9"/>
  <c r="AH10"/>
  <c r="AH11"/>
  <c r="AH12"/>
  <c r="AH13"/>
  <c r="AH14"/>
  <c r="AH15"/>
  <c r="AH16"/>
  <c r="AH17"/>
  <c r="AH18"/>
  <c r="AH19"/>
  <c r="AH20"/>
  <c r="AH21"/>
  <c r="AH22"/>
  <c r="AI4" l="1"/>
  <c r="AL4"/>
  <c r="I5"/>
  <c r="AB5" s="1"/>
  <c r="K20"/>
  <c r="AE20" s="1"/>
  <c r="S20"/>
  <c r="R20"/>
  <c r="AA20"/>
  <c r="AB20"/>
  <c r="K16"/>
  <c r="AE16" s="1"/>
  <c r="S16"/>
  <c r="R16"/>
  <c r="AB16"/>
  <c r="AG16"/>
  <c r="BD17" s="1"/>
  <c r="AA16"/>
  <c r="BC18"/>
  <c r="I8"/>
  <c r="AG8" s="1"/>
  <c r="AG3"/>
  <c r="BD3" s="1"/>
  <c r="S3"/>
  <c r="R3"/>
  <c r="K3"/>
  <c r="I11"/>
  <c r="K11" s="1"/>
  <c r="S13"/>
  <c r="R13"/>
  <c r="AB13"/>
  <c r="AA5"/>
  <c r="S5"/>
  <c r="AA3"/>
  <c r="AB3"/>
  <c r="K5"/>
  <c r="AG11"/>
  <c r="BD12" s="1"/>
  <c r="K13"/>
  <c r="AE13" s="1"/>
  <c r="AG13"/>
  <c r="BD14" s="1"/>
  <c r="AG20"/>
  <c r="BE20" s="1"/>
  <c r="J25"/>
  <c r="J28"/>
  <c r="J31"/>
  <c r="J23"/>
  <c r="AV28"/>
  <c r="AV40"/>
  <c r="AV46"/>
  <c r="AU47"/>
  <c r="AU42"/>
  <c r="AU43"/>
  <c r="AU44"/>
  <c r="AU45"/>
  <c r="AU41"/>
  <c r="AU30"/>
  <c r="AU31"/>
  <c r="AU32"/>
  <c r="AU33"/>
  <c r="AU34"/>
  <c r="AU35"/>
  <c r="AU36"/>
  <c r="AU37"/>
  <c r="AU38"/>
  <c r="AU39"/>
  <c r="AU29"/>
  <c r="AU24"/>
  <c r="AU25"/>
  <c r="AU26"/>
  <c r="AU27"/>
  <c r="AU23"/>
  <c r="AV23"/>
  <c r="AV24"/>
  <c r="AV25"/>
  <c r="AV26"/>
  <c r="AV27"/>
  <c r="AV29"/>
  <c r="AV30"/>
  <c r="AV31"/>
  <c r="AV32"/>
  <c r="AV33"/>
  <c r="AV34"/>
  <c r="AV35"/>
  <c r="AV36"/>
  <c r="AV37"/>
  <c r="AV38"/>
  <c r="AV39"/>
  <c r="AV41"/>
  <c r="AV42"/>
  <c r="AV43"/>
  <c r="AV44"/>
  <c r="AV45"/>
  <c r="AV47"/>
  <c r="AW23"/>
  <c r="AW24"/>
  <c r="AW25"/>
  <c r="AW26"/>
  <c r="AW27"/>
  <c r="AW28"/>
  <c r="AW29"/>
  <c r="AW30"/>
  <c r="AW31"/>
  <c r="AW32"/>
  <c r="AW33"/>
  <c r="AW34"/>
  <c r="AW35"/>
  <c r="AW36"/>
  <c r="AW37"/>
  <c r="AW38"/>
  <c r="AW39"/>
  <c r="AW40"/>
  <c r="AW41"/>
  <c r="AW42"/>
  <c r="AW43"/>
  <c r="AW44"/>
  <c r="AW45"/>
  <c r="AW46"/>
  <c r="AW47"/>
  <c r="AE11" l="1"/>
  <c r="M11"/>
  <c r="N11" s="1"/>
  <c r="BE12"/>
  <c r="K8"/>
  <c r="BE18"/>
  <c r="AG5"/>
  <c r="BC6" s="1"/>
  <c r="BE19"/>
  <c r="BD16"/>
  <c r="M5"/>
  <c r="N5" s="1"/>
  <c r="AE5"/>
  <c r="BD18"/>
  <c r="BD19"/>
  <c r="BE16"/>
  <c r="BE17"/>
  <c r="BC17"/>
  <c r="BC19"/>
  <c r="BD22"/>
  <c r="BD11"/>
  <c r="AK4"/>
  <c r="AO4"/>
  <c r="M8"/>
  <c r="N8" s="1"/>
  <c r="AE8"/>
  <c r="R5"/>
  <c r="BD13"/>
  <c r="BE10"/>
  <c r="BD8"/>
  <c r="BD9"/>
  <c r="BC10"/>
  <c r="BE8"/>
  <c r="BC8"/>
  <c r="BD10"/>
  <c r="BC13"/>
  <c r="BD15"/>
  <c r="BD21"/>
  <c r="BE13"/>
  <c r="AF13"/>
  <c r="M13"/>
  <c r="N13" s="1"/>
  <c r="Q13"/>
  <c r="P13"/>
  <c r="Z13"/>
  <c r="Y13"/>
  <c r="BE7"/>
  <c r="BH12"/>
  <c r="AQ11"/>
  <c r="AS12"/>
  <c r="BH11"/>
  <c r="AR11"/>
  <c r="AS11"/>
  <c r="AQ12"/>
  <c r="AR12"/>
  <c r="BD5"/>
  <c r="BE21"/>
  <c r="AF11"/>
  <c r="P11"/>
  <c r="Q11"/>
  <c r="Y11"/>
  <c r="Z11"/>
  <c r="AB11"/>
  <c r="S11"/>
  <c r="R11"/>
  <c r="AA11"/>
  <c r="BD20"/>
  <c r="BC21"/>
  <c r="BE14"/>
  <c r="BE15"/>
  <c r="AF16"/>
  <c r="M16"/>
  <c r="N16" s="1"/>
  <c r="Q16"/>
  <c r="P16"/>
  <c r="Y16"/>
  <c r="Z16"/>
  <c r="AR7"/>
  <c r="BH6"/>
  <c r="AQ7"/>
  <c r="AQ6"/>
  <c r="BH7"/>
  <c r="AS7"/>
  <c r="AE3"/>
  <c r="P3"/>
  <c r="AF3"/>
  <c r="Q3"/>
  <c r="AF5"/>
  <c r="Q5"/>
  <c r="P5"/>
  <c r="Z5"/>
  <c r="Y5"/>
  <c r="AQ9"/>
  <c r="AS10"/>
  <c r="BH9"/>
  <c r="AS8"/>
  <c r="BH10"/>
  <c r="AR9"/>
  <c r="AQ8"/>
  <c r="AR8"/>
  <c r="AS9"/>
  <c r="AR10"/>
  <c r="AQ10"/>
  <c r="BH8"/>
  <c r="M3"/>
  <c r="N3" s="1"/>
  <c r="BE22"/>
  <c r="AF8"/>
  <c r="P8"/>
  <c r="Q8"/>
  <c r="Y8"/>
  <c r="Z8"/>
  <c r="BE9"/>
  <c r="BD6"/>
  <c r="R8"/>
  <c r="S8"/>
  <c r="AA8"/>
  <c r="AB8"/>
  <c r="BC11"/>
  <c r="BC12"/>
  <c r="AR16"/>
  <c r="BH17"/>
  <c r="AS18"/>
  <c r="AR19"/>
  <c r="BH18"/>
  <c r="AS19"/>
  <c r="BH19"/>
  <c r="AS16"/>
  <c r="AR17"/>
  <c r="AR18"/>
  <c r="BH16"/>
  <c r="AS17"/>
  <c r="BH20"/>
  <c r="AR21"/>
  <c r="AS21"/>
  <c r="BH22"/>
  <c r="BH21"/>
  <c r="AR20"/>
  <c r="AS20"/>
  <c r="AS22"/>
  <c r="AR22"/>
  <c r="BE6"/>
  <c r="AQ14"/>
  <c r="AR14"/>
  <c r="AR15"/>
  <c r="AS14"/>
  <c r="BH14"/>
  <c r="BH13"/>
  <c r="AQ13"/>
  <c r="AR13"/>
  <c r="AS13"/>
  <c r="AS15"/>
  <c r="AQ15"/>
  <c r="BH15"/>
  <c r="BC14"/>
  <c r="BC15"/>
  <c r="BE5"/>
  <c r="BE11"/>
  <c r="BC20"/>
  <c r="AF20"/>
  <c r="M20"/>
  <c r="N20" s="1"/>
  <c r="Y20"/>
  <c r="P20"/>
  <c r="Q20"/>
  <c r="Z20"/>
  <c r="Y3"/>
  <c r="Z3"/>
  <c r="BC4"/>
  <c r="AS4"/>
  <c r="AR4"/>
  <c r="BH3"/>
  <c r="AR3"/>
  <c r="BC3"/>
  <c r="AQ3"/>
  <c r="AS3"/>
  <c r="BH4"/>
  <c r="AQ4"/>
  <c r="BE3"/>
  <c r="BD4"/>
  <c r="BE4"/>
  <c r="H51"/>
  <c r="H48"/>
  <c r="H45"/>
  <c r="H42"/>
  <c r="H38"/>
  <c r="H34"/>
  <c r="H31"/>
  <c r="H28"/>
  <c r="H25"/>
  <c r="H23"/>
  <c r="G51"/>
  <c r="G48"/>
  <c r="G45"/>
  <c r="G42"/>
  <c r="G38"/>
  <c r="G34"/>
  <c r="G31"/>
  <c r="G28"/>
  <c r="G25"/>
  <c r="G23"/>
  <c r="X25"/>
  <c r="X28"/>
  <c r="X31"/>
  <c r="X45"/>
  <c r="X42"/>
  <c r="W45"/>
  <c r="W42"/>
  <c r="X34"/>
  <c r="X38"/>
  <c r="W38"/>
  <c r="X23"/>
  <c r="W34"/>
  <c r="W28"/>
  <c r="W31"/>
  <c r="W25"/>
  <c r="W23"/>
  <c r="AR5" l="1"/>
  <c r="AQ5"/>
  <c r="AS5"/>
  <c r="BD7"/>
  <c r="BC5"/>
  <c r="AS6"/>
  <c r="BH5"/>
  <c r="AR6"/>
  <c r="AY3"/>
  <c r="AP3"/>
  <c r="BG10"/>
  <c r="AP9"/>
  <c r="BG8"/>
  <c r="AP10"/>
  <c r="AP8"/>
  <c r="BG9"/>
  <c r="AZ10"/>
  <c r="AY8"/>
  <c r="AY10"/>
  <c r="AZ8"/>
  <c r="BA9"/>
  <c r="AZ9"/>
  <c r="BA8"/>
  <c r="BA10"/>
  <c r="BG18"/>
  <c r="AQ18"/>
  <c r="AP19"/>
  <c r="BG19"/>
  <c r="AP17"/>
  <c r="BG16"/>
  <c r="AQ17"/>
  <c r="AP18"/>
  <c r="AQ19"/>
  <c r="BG17"/>
  <c r="AP16"/>
  <c r="AQ16"/>
  <c r="BA18"/>
  <c r="AY19"/>
  <c r="AZ18"/>
  <c r="AY17"/>
  <c r="BA16"/>
  <c r="BA19"/>
  <c r="AZ19"/>
  <c r="AY18"/>
  <c r="AZ16"/>
  <c r="AZ17"/>
  <c r="BA17"/>
  <c r="AQ22"/>
  <c r="BG20"/>
  <c r="AP21"/>
  <c r="AQ21"/>
  <c r="BG22"/>
  <c r="AP20"/>
  <c r="AQ20"/>
  <c r="BG21"/>
  <c r="AP22"/>
  <c r="AZ21"/>
  <c r="AZ22"/>
  <c r="BA20"/>
  <c r="BA22"/>
  <c r="BA21"/>
  <c r="AY21"/>
  <c r="AZ20"/>
  <c r="AY20"/>
  <c r="AP5"/>
  <c r="BG7"/>
  <c r="AP7"/>
  <c r="BG5"/>
  <c r="BG6"/>
  <c r="AP6"/>
  <c r="BA6"/>
  <c r="AZ6"/>
  <c r="AY5"/>
  <c r="AZ5"/>
  <c r="AY6"/>
  <c r="BA7"/>
  <c r="BA5"/>
  <c r="AZ7"/>
  <c r="AP11"/>
  <c r="BG12"/>
  <c r="BG11"/>
  <c r="AP12"/>
  <c r="AZ12"/>
  <c r="AY12"/>
  <c r="AY11"/>
  <c r="BA12"/>
  <c r="AZ11"/>
  <c r="BA11"/>
  <c r="AP15"/>
  <c r="BG15"/>
  <c r="AP13"/>
  <c r="BG13"/>
  <c r="AP14"/>
  <c r="BG14"/>
  <c r="BA13"/>
  <c r="AZ15"/>
  <c r="AY13"/>
  <c r="AZ14"/>
  <c r="AZ13"/>
  <c r="BA15"/>
  <c r="BA14"/>
  <c r="AY15"/>
  <c r="AY14"/>
  <c r="BG4"/>
  <c r="AY4"/>
  <c r="AZ3"/>
  <c r="BG3"/>
  <c r="BA3"/>
  <c r="AZ4"/>
  <c r="BA4"/>
  <c r="AP4"/>
  <c r="I25"/>
  <c r="AG25" s="1"/>
  <c r="I51"/>
  <c r="I45"/>
  <c r="AB45" s="1"/>
  <c r="I31"/>
  <c r="I34"/>
  <c r="I38"/>
  <c r="I42"/>
  <c r="I28"/>
  <c r="AG28" s="1"/>
  <c r="I23"/>
  <c r="AB23" s="1"/>
  <c r="I48"/>
  <c r="J51"/>
  <c r="J48"/>
  <c r="J45"/>
  <c r="J42"/>
  <c r="J38"/>
  <c r="J34"/>
  <c r="AB28" l="1"/>
  <c r="AA25"/>
  <c r="AA28"/>
  <c r="AB38"/>
  <c r="AG38"/>
  <c r="AB34"/>
  <c r="AG34"/>
  <c r="AA42"/>
  <c r="AG42"/>
  <c r="AB42"/>
  <c r="AA23"/>
  <c r="AG23"/>
  <c r="AR23" s="1"/>
  <c r="AB31"/>
  <c r="AG31"/>
  <c r="BH27"/>
  <c r="BH25"/>
  <c r="BH26"/>
  <c r="BD26"/>
  <c r="BE26"/>
  <c r="BD27"/>
  <c r="BE27"/>
  <c r="AS25"/>
  <c r="BC26"/>
  <c r="AR25"/>
  <c r="BC25"/>
  <c r="AS26"/>
  <c r="AR27"/>
  <c r="BE25"/>
  <c r="AS27"/>
  <c r="BC27"/>
  <c r="AR26"/>
  <c r="BD25"/>
  <c r="AA45"/>
  <c r="AG45"/>
  <c r="AA38"/>
  <c r="BH30"/>
  <c r="BH28"/>
  <c r="BH29"/>
  <c r="BD29"/>
  <c r="BD30"/>
  <c r="BC30"/>
  <c r="AR30"/>
  <c r="AS30"/>
  <c r="AS28"/>
  <c r="BE28"/>
  <c r="BE29"/>
  <c r="BC29"/>
  <c r="AR28"/>
  <c r="BE30"/>
  <c r="BD28"/>
  <c r="AR29"/>
  <c r="AS29"/>
  <c r="AB25"/>
  <c r="AA31"/>
  <c r="AA34"/>
  <c r="S45"/>
  <c r="R45"/>
  <c r="R23"/>
  <c r="S23"/>
  <c r="S38"/>
  <c r="R38"/>
  <c r="S34"/>
  <c r="R34"/>
  <c r="K25"/>
  <c r="R25"/>
  <c r="S25"/>
  <c r="K28"/>
  <c r="R28"/>
  <c r="S28"/>
  <c r="S31"/>
  <c r="R31"/>
  <c r="S42"/>
  <c r="R42"/>
  <c r="K31"/>
  <c r="K42"/>
  <c r="K51"/>
  <c r="K23"/>
  <c r="K34"/>
  <c r="K45"/>
  <c r="K48"/>
  <c r="K38"/>
  <c r="AF23" l="1"/>
  <c r="AE23"/>
  <c r="AF51"/>
  <c r="AE51"/>
  <c r="AF28"/>
  <c r="BG28" s="1"/>
  <c r="AE28"/>
  <c r="AF48"/>
  <c r="AE48"/>
  <c r="AF25"/>
  <c r="AP27" s="1"/>
  <c r="AE25"/>
  <c r="AF45"/>
  <c r="AQ47" s="1"/>
  <c r="AE45"/>
  <c r="AF42"/>
  <c r="AP44" s="1"/>
  <c r="AE42"/>
  <c r="AF34"/>
  <c r="AQ34" s="1"/>
  <c r="AE34"/>
  <c r="AF31"/>
  <c r="AE31"/>
  <c r="AF38"/>
  <c r="AP41" s="1"/>
  <c r="AE38"/>
  <c r="AQ26"/>
  <c r="AP25"/>
  <c r="AQ25"/>
  <c r="AP26"/>
  <c r="AQ46"/>
  <c r="AP47"/>
  <c r="AP46"/>
  <c r="AP37"/>
  <c r="AQ35"/>
  <c r="AQ36"/>
  <c r="AP23"/>
  <c r="AQ23"/>
  <c r="AP24"/>
  <c r="AQ24"/>
  <c r="AP43"/>
  <c r="AQ29"/>
  <c r="AP28"/>
  <c r="AP31"/>
  <c r="AP33"/>
  <c r="AQ33"/>
  <c r="AQ31"/>
  <c r="AP32"/>
  <c r="AQ32"/>
  <c r="AQ38"/>
  <c r="AP39"/>
  <c r="AP40"/>
  <c r="AQ40"/>
  <c r="BA42"/>
  <c r="AY42"/>
  <c r="BG33"/>
  <c r="BG32"/>
  <c r="BG31"/>
  <c r="AY31"/>
  <c r="BA32"/>
  <c r="BA33"/>
  <c r="AZ31"/>
  <c r="AY32"/>
  <c r="AY33"/>
  <c r="AZ32"/>
  <c r="AZ33"/>
  <c r="BA31"/>
  <c r="BH23"/>
  <c r="BH24"/>
  <c r="BC23"/>
  <c r="BE24"/>
  <c r="BD24"/>
  <c r="BC24"/>
  <c r="BD23"/>
  <c r="AR24"/>
  <c r="AS24"/>
  <c r="AS23"/>
  <c r="BE23"/>
  <c r="BH33"/>
  <c r="BH32"/>
  <c r="BH31"/>
  <c r="BE33"/>
  <c r="BD31"/>
  <c r="BE31"/>
  <c r="BC31"/>
  <c r="AR32"/>
  <c r="BE32"/>
  <c r="AS32"/>
  <c r="AR33"/>
  <c r="AS33"/>
  <c r="BC32"/>
  <c r="BC33"/>
  <c r="AS31"/>
  <c r="AR31"/>
  <c r="BD32"/>
  <c r="BD33"/>
  <c r="BG45"/>
  <c r="AZ47"/>
  <c r="AZ45"/>
  <c r="AY45"/>
  <c r="AZ46"/>
  <c r="BH35"/>
  <c r="BH37"/>
  <c r="BH36"/>
  <c r="BH34"/>
  <c r="BD35"/>
  <c r="BD36"/>
  <c r="BC37"/>
  <c r="BE36"/>
  <c r="BD37"/>
  <c r="BE37"/>
  <c r="BC35"/>
  <c r="AR35"/>
  <c r="AS35"/>
  <c r="BE34"/>
  <c r="AR36"/>
  <c r="AR34"/>
  <c r="BC34"/>
  <c r="AS36"/>
  <c r="AR37"/>
  <c r="BD34"/>
  <c r="BE35"/>
  <c r="AS37"/>
  <c r="AS34"/>
  <c r="BC36"/>
  <c r="BH45"/>
  <c r="BH46"/>
  <c r="BH47"/>
  <c r="BD47"/>
  <c r="BC47"/>
  <c r="BC45"/>
  <c r="BE47"/>
  <c r="BD45"/>
  <c r="AS45"/>
  <c r="AR45"/>
  <c r="AS47"/>
  <c r="BD46"/>
  <c r="BE46"/>
  <c r="AR46"/>
  <c r="BE45"/>
  <c r="AS46"/>
  <c r="AR47"/>
  <c r="AZ30"/>
  <c r="AY29"/>
  <c r="BG38"/>
  <c r="BG39"/>
  <c r="BA41"/>
  <c r="AY39"/>
  <c r="AZ39"/>
  <c r="AZ41"/>
  <c r="AZ40"/>
  <c r="AY41"/>
  <c r="BH42"/>
  <c r="BH43"/>
  <c r="BH44"/>
  <c r="BE44"/>
  <c r="BD44"/>
  <c r="BE42"/>
  <c r="BC42"/>
  <c r="AR43"/>
  <c r="BD43"/>
  <c r="BC44"/>
  <c r="AS43"/>
  <c r="BC43"/>
  <c r="BE43"/>
  <c r="AR44"/>
  <c r="AS44"/>
  <c r="BD42"/>
  <c r="AS42"/>
  <c r="AR42"/>
  <c r="BG34"/>
  <c r="BG35"/>
  <c r="AZ37"/>
  <c r="BA35"/>
  <c r="AY36"/>
  <c r="BA37"/>
  <c r="BA36"/>
  <c r="AY34"/>
  <c r="BG23"/>
  <c r="BG24"/>
  <c r="BA24"/>
  <c r="AY23"/>
  <c r="AY24"/>
  <c r="AZ24"/>
  <c r="BA23"/>
  <c r="AZ23"/>
  <c r="BG27"/>
  <c r="BG26"/>
  <c r="BG25"/>
  <c r="AZ26"/>
  <c r="BA26"/>
  <c r="AZ27"/>
  <c r="AZ25"/>
  <c r="BA25"/>
  <c r="AY26"/>
  <c r="AY25"/>
  <c r="AY27"/>
  <c r="BA27"/>
  <c r="BH39"/>
  <c r="BH38"/>
  <c r="BH40"/>
  <c r="BH41"/>
  <c r="BD40"/>
  <c r="BC38"/>
  <c r="BE40"/>
  <c r="BC41"/>
  <c r="BD41"/>
  <c r="AR39"/>
  <c r="BD38"/>
  <c r="AS39"/>
  <c r="BE39"/>
  <c r="AR40"/>
  <c r="BC39"/>
  <c r="AR38"/>
  <c r="BD39"/>
  <c r="AS40"/>
  <c r="BE41"/>
  <c r="AR41"/>
  <c r="BE38"/>
  <c r="AS41"/>
  <c r="AS38"/>
  <c r="M51"/>
  <c r="N51" s="1"/>
  <c r="M38"/>
  <c r="N38" s="1"/>
  <c r="M48"/>
  <c r="N48" s="1"/>
  <c r="P25"/>
  <c r="Y23"/>
  <c r="Z23"/>
  <c r="Y25"/>
  <c r="Z25"/>
  <c r="Q25"/>
  <c r="M25"/>
  <c r="N25" s="1"/>
  <c r="Y28"/>
  <c r="Z28"/>
  <c r="Y38"/>
  <c r="Z38"/>
  <c r="M28"/>
  <c r="N28" s="1"/>
  <c r="Z42"/>
  <c r="Y42"/>
  <c r="Y45"/>
  <c r="Z45"/>
  <c r="Q28"/>
  <c r="Y34"/>
  <c r="Z34"/>
  <c r="Y31"/>
  <c r="Z31"/>
  <c r="P28"/>
  <c r="M23"/>
  <c r="N23" s="1"/>
  <c r="P23"/>
  <c r="Q23"/>
  <c r="M42"/>
  <c r="N42" s="1"/>
  <c r="Q42"/>
  <c r="P42"/>
  <c r="P38"/>
  <c r="Q38"/>
  <c r="M45"/>
  <c r="N45" s="1"/>
  <c r="Q45"/>
  <c r="P45"/>
  <c r="M34"/>
  <c r="N34" s="1"/>
  <c r="Q34"/>
  <c r="P34"/>
  <c r="M31"/>
  <c r="N31" s="1"/>
  <c r="Q31"/>
  <c r="P31"/>
  <c r="AZ34" l="1"/>
  <c r="AY35"/>
  <c r="AZ35"/>
  <c r="BG37"/>
  <c r="BA39"/>
  <c r="AY38"/>
  <c r="BA40"/>
  <c r="BG41"/>
  <c r="AY47"/>
  <c r="BA47"/>
  <c r="BG47"/>
  <c r="AQ39"/>
  <c r="AP34"/>
  <c r="AQ45"/>
  <c r="AQ27"/>
  <c r="AY37"/>
  <c r="AZ36"/>
  <c r="BA34"/>
  <c r="BG36"/>
  <c r="BA38"/>
  <c r="AZ38"/>
  <c r="BG40"/>
  <c r="BA46"/>
  <c r="BA45"/>
  <c r="BG46"/>
  <c r="AP38"/>
  <c r="AP36"/>
  <c r="AQ37"/>
  <c r="AP45"/>
  <c r="AZ28"/>
  <c r="BG30"/>
  <c r="AY44"/>
  <c r="BG43"/>
  <c r="AP30"/>
  <c r="AQ43"/>
  <c r="BA28"/>
  <c r="AZ43"/>
  <c r="BG42"/>
  <c r="AQ28"/>
  <c r="AP42"/>
  <c r="AQ42"/>
  <c r="AY30"/>
  <c r="AP29"/>
  <c r="AZ29"/>
  <c r="BA44"/>
  <c r="AQ30"/>
  <c r="BA30"/>
  <c r="BG29"/>
  <c r="BA43"/>
  <c r="AZ44"/>
  <c r="AQ41"/>
  <c r="AQ44"/>
  <c r="AP35"/>
  <c r="AZ42"/>
  <c r="BA29"/>
  <c r="AY43"/>
  <c r="BG44"/>
</calcChain>
</file>

<file path=xl/sharedStrings.xml><?xml version="1.0" encoding="utf-8"?>
<sst xmlns="http://schemas.openxmlformats.org/spreadsheetml/2006/main" count="610" uniqueCount="158">
  <si>
    <t>województwo</t>
  </si>
  <si>
    <t>powiat</t>
  </si>
  <si>
    <t>EGiB</t>
  </si>
  <si>
    <t>GESUT</t>
  </si>
  <si>
    <t>wartość GESUT</t>
  </si>
  <si>
    <t>część</t>
  </si>
  <si>
    <t>warmińsko-mazurskie</t>
  </si>
  <si>
    <t>bartoszycki</t>
  </si>
  <si>
    <t>tak</t>
  </si>
  <si>
    <t>lidzbarski</t>
  </si>
  <si>
    <t>olsztyński</t>
  </si>
  <si>
    <t>elbląski</t>
  </si>
  <si>
    <t>braniewski</t>
  </si>
  <si>
    <t>nie</t>
  </si>
  <si>
    <t>m. Elbląg</t>
  </si>
  <si>
    <t>iławski</t>
  </si>
  <si>
    <t>nowomiejski</t>
  </si>
  <si>
    <t>ostródzki</t>
  </si>
  <si>
    <t>działdowski</t>
  </si>
  <si>
    <t>ełcki</t>
  </si>
  <si>
    <t>olecki</t>
  </si>
  <si>
    <t>gołdapski</t>
  </si>
  <si>
    <t>nidzicki</t>
  </si>
  <si>
    <t>piski</t>
  </si>
  <si>
    <t>mrągowski</t>
  </si>
  <si>
    <t>szczycieński</t>
  </si>
  <si>
    <t>kętrzyński</t>
  </si>
  <si>
    <t>giżycki</t>
  </si>
  <si>
    <t>węgorzewski</t>
  </si>
  <si>
    <t>wielkopolskie</t>
  </si>
  <si>
    <t>średzki</t>
  </si>
  <si>
    <t>chodzieski</t>
  </si>
  <si>
    <t>pleszewski</t>
  </si>
  <si>
    <t>jarociński</t>
  </si>
  <si>
    <t>śremski</t>
  </si>
  <si>
    <t>świętokrzyskie</t>
  </si>
  <si>
    <t>MIASTO KIELCE</t>
  </si>
  <si>
    <t>KIELECKI</t>
  </si>
  <si>
    <t>JĘDRZEJOWSKI</t>
  </si>
  <si>
    <t>OSTROWIECKI</t>
  </si>
  <si>
    <t>OPATOWSKI</t>
  </si>
  <si>
    <t>SANDOMIERSKI</t>
  </si>
  <si>
    <t xml:space="preserve">KONECKI </t>
  </si>
  <si>
    <t>SKARŻYSKI</t>
  </si>
  <si>
    <t>STARACHOWICKI</t>
  </si>
  <si>
    <t>WŁOSZCZOWSKI</t>
  </si>
  <si>
    <t>BUSKI</t>
  </si>
  <si>
    <t>KAZIMIERSKI</t>
  </si>
  <si>
    <t>PIŃCZOWSKI</t>
  </si>
  <si>
    <t>STASZOWSKI</t>
  </si>
  <si>
    <t>śląskie</t>
  </si>
  <si>
    <t>bielski</t>
  </si>
  <si>
    <t>XIII</t>
  </si>
  <si>
    <t>m. Bielsko-Biała</t>
  </si>
  <si>
    <t>cieszyński</t>
  </si>
  <si>
    <t>XIV</t>
  </si>
  <si>
    <t>żywiecki</t>
  </si>
  <si>
    <t>m. Cieszyn</t>
  </si>
  <si>
    <t>m. Dąbrowa Górnicza</t>
  </si>
  <si>
    <t>XV</t>
  </si>
  <si>
    <t>będziński</t>
  </si>
  <si>
    <t>m. Sosnowiec</t>
  </si>
  <si>
    <t>bieruńsko-lędziński</t>
  </si>
  <si>
    <t>XVI</t>
  </si>
  <si>
    <t>m. Jaworzno</t>
  </si>
  <si>
    <t>m. Tychy</t>
  </si>
  <si>
    <t>Czechowice-Dziedzice (obszar miejski, obszar wiejski)</t>
  </si>
  <si>
    <t>wartość modernizacji EGIB</t>
  </si>
  <si>
    <t>wartość konwersji EGIB</t>
  </si>
  <si>
    <t>-</t>
  </si>
  <si>
    <t>wartość wykonania modernizacji w części modernizacji EGIB</t>
  </si>
  <si>
    <t>wartość wykonania wyłożenia w części modernizacji EGIB</t>
  </si>
  <si>
    <t>wartość modernizacji EGIB (suma)</t>
  </si>
  <si>
    <t>wartość konwersji EGIB (suma)</t>
  </si>
  <si>
    <t>wartość całości zamówienia</t>
  </si>
  <si>
    <t>ZSIN (suma)</t>
  </si>
  <si>
    <t>GESUT (suma)</t>
  </si>
  <si>
    <t>wartość klasyfikacji</t>
  </si>
  <si>
    <t>wartość wykonania projektu</t>
  </si>
  <si>
    <t>wartość wyłożenia</t>
  </si>
  <si>
    <t>% udział GESUT w zamówieniu</t>
  </si>
  <si>
    <t>% udział ZSIN w zamówieniu</t>
  </si>
  <si>
    <t>% udział modernizacji EGIB w zamówieniu</t>
  </si>
  <si>
    <t>% udział modernizacji EGIB w części ZSIN</t>
  </si>
  <si>
    <t>% udział konwersji EGIB w zamówieniu</t>
  </si>
  <si>
    <t>% udział konwersji EGIB w części ZSIN</t>
  </si>
  <si>
    <t>% udział wykonania modernizacji w części modernizacji EGIB</t>
  </si>
  <si>
    <t>% udział wyłożenia w części modernizacji EGIB</t>
  </si>
  <si>
    <t>% udział wykonania modernizacji w zamówieniu</t>
  </si>
  <si>
    <t>% udział wykonania modernizacji w części ZSIN</t>
  </si>
  <si>
    <t>% udział wyłożenia w części ZSIN</t>
  </si>
  <si>
    <t>% udział wyłożenia w zamówieniu</t>
  </si>
  <si>
    <t>wartość ZSIN</t>
  </si>
  <si>
    <t>% udział modernizacji w części ZSIN</t>
  </si>
  <si>
    <t>% udział modernizacji EGiB w zamówieniu</t>
  </si>
  <si>
    <t>% udziału konwersji w części ZSIN</t>
  </si>
  <si>
    <t>% udział klasyfikacji w zamówieniu</t>
  </si>
  <si>
    <t>%udział wykonania modernizacji w zamówieniu</t>
  </si>
  <si>
    <t>% udział klasyfikacji w części ZSIN</t>
  </si>
  <si>
    <t>wartość całości zamówienia + opcja</t>
  </si>
  <si>
    <t>ZSIN (suma) + opcja</t>
  </si>
  <si>
    <t>% udział opcji zasilenia w zamówieniu</t>
  </si>
  <si>
    <t>% udział opcji zasilenia w części ZSIN</t>
  </si>
  <si>
    <t>nie uwzględniono opcji w tej części kalkulacji</t>
  </si>
  <si>
    <t>uwzględniono opcję zasilenia</t>
  </si>
  <si>
    <t>XXII</t>
  </si>
  <si>
    <t>XXIII</t>
  </si>
  <si>
    <t>XXIV</t>
  </si>
  <si>
    <t>XXV</t>
  </si>
  <si>
    <t>XX</t>
  </si>
  <si>
    <t>XXI</t>
  </si>
  <si>
    <t>XXVI</t>
  </si>
  <si>
    <t>XXVII</t>
  </si>
  <si>
    <t>XXVIII</t>
  </si>
  <si>
    <t>XIX</t>
  </si>
  <si>
    <t>XVIII</t>
  </si>
  <si>
    <t xml:space="preserve">XVII </t>
  </si>
  <si>
    <t>OPCJA zasilenia EGIB</t>
  </si>
  <si>
    <t>wartość całości zamówienia (ZSIN+GESUT+opcja)</t>
  </si>
  <si>
    <t>wartość ZSIN - opcja</t>
  </si>
  <si>
    <t>wartość modernizacji EGIB (mod+opcja)</t>
  </si>
  <si>
    <t>wartość konwersji EGIB (akt+opcja)</t>
  </si>
  <si>
    <t>wartość konwersji EGIB (akt-opcja)</t>
  </si>
  <si>
    <t>wartość modernizacji EGIB (mod-opcja)</t>
  </si>
  <si>
    <t>% udział modernizacji EGiB w ZSIN  dla powiatu</t>
  </si>
  <si>
    <t>% udział akt. EGiB w ZSIN dla powiatu</t>
  </si>
  <si>
    <t>EGiB realizacja</t>
  </si>
  <si>
    <t>GESUT realizacja</t>
  </si>
  <si>
    <t>*.2</t>
  </si>
  <si>
    <t>*.3</t>
  </si>
  <si>
    <t>*.4</t>
  </si>
  <si>
    <t>*.5</t>
  </si>
  <si>
    <t>*.6</t>
  </si>
  <si>
    <t>*.7</t>
  </si>
  <si>
    <t>kielecki</t>
  </si>
  <si>
    <t>jędrzejowski</t>
  </si>
  <si>
    <t>ostrowiecki</t>
  </si>
  <si>
    <t>opatowski</t>
  </si>
  <si>
    <t>sandomierski</t>
  </si>
  <si>
    <t>konecki</t>
  </si>
  <si>
    <t>skarżyski</t>
  </si>
  <si>
    <t>starachowicki</t>
  </si>
  <si>
    <t>włoszczowski</t>
  </si>
  <si>
    <t>buski</t>
  </si>
  <si>
    <t>kazimierski</t>
  </si>
  <si>
    <t>pińczowski</t>
  </si>
  <si>
    <t>Lp.</t>
  </si>
  <si>
    <t xml:space="preserve">*.1 </t>
  </si>
  <si>
    <t>m. Kielce</t>
  </si>
  <si>
    <t>staszowski</t>
  </si>
  <si>
    <t>Przedmiot Umowy</t>
  </si>
  <si>
    <r>
      <t xml:space="preserve">[*]  </t>
    </r>
    <r>
      <rPr>
        <b/>
        <u/>
        <sz val="10"/>
        <color rgb="FF000000"/>
        <rFont val="Calibri"/>
        <family val="2"/>
        <charset val="238"/>
      </rPr>
      <t>oznaczenie transzy Przedmiotu Umowy</t>
    </r>
    <r>
      <rPr>
        <b/>
        <sz val="10"/>
        <color rgb="FF000000"/>
        <rFont val="Calibri"/>
        <family val="2"/>
        <charset val="238"/>
      </rPr>
      <t xml:space="preserve">  </t>
    </r>
    <r>
      <rPr>
        <b/>
        <sz val="10"/>
        <color rgb="FFFF0000"/>
        <rFont val="Calibri"/>
        <family val="2"/>
        <charset val="238"/>
      </rPr>
      <t xml:space="preserve">[ § 4 ust 4 umowy, tabela </t>
    </r>
    <r>
      <rPr>
        <b/>
        <i/>
        <sz val="10"/>
        <color rgb="FFFF0000"/>
        <rFont val="Calibri"/>
        <family val="2"/>
        <charset val="238"/>
      </rPr>
      <t>kolumna 1</t>
    </r>
    <r>
      <rPr>
        <b/>
        <sz val="10"/>
        <color rgb="FFFF0000"/>
        <rFont val="Calibri"/>
        <family val="2"/>
        <charset val="238"/>
      </rPr>
      <t>]</t>
    </r>
  </si>
  <si>
    <r>
      <rPr>
        <b/>
        <u/>
        <sz val="12"/>
        <color theme="1"/>
        <rFont val="Calibri"/>
        <family val="2"/>
        <charset val="238"/>
        <scheme val="minor"/>
      </rPr>
      <t xml:space="preserve">% wysokość należnego wynagrodzenia </t>
    </r>
    <r>
      <rPr>
        <b/>
        <sz val="12"/>
        <color theme="1"/>
        <rFont val="Calibri"/>
        <family val="2"/>
        <charset val="238"/>
        <scheme val="minor"/>
      </rPr>
      <t xml:space="preserve">zgodnie z </t>
    </r>
    <r>
      <rPr>
        <b/>
        <i/>
        <sz val="12"/>
        <color theme="1"/>
        <rFont val="Calibri"/>
        <family val="2"/>
        <charset val="238"/>
        <scheme val="minor"/>
      </rPr>
      <t>kolumną 4</t>
    </r>
    <r>
      <rPr>
        <b/>
        <sz val="12"/>
        <color theme="1"/>
        <rFont val="Calibri"/>
        <family val="2"/>
        <charset val="238"/>
        <scheme val="minor"/>
      </rPr>
      <t xml:space="preserve"> tabeli w § 4 ust 4 umowy przysługującego Wykonawcy za zrealizowanie poszczególnych </t>
    </r>
    <r>
      <rPr>
        <b/>
        <u/>
        <sz val="12"/>
        <color theme="1"/>
        <rFont val="Calibri"/>
        <family val="2"/>
        <charset val="238"/>
        <scheme val="minor"/>
      </rPr>
      <t>etapów Przedmiotu Umowy</t>
    </r>
    <r>
      <rPr>
        <b/>
        <sz val="12"/>
        <color theme="1"/>
        <rFont val="Calibri"/>
        <family val="2"/>
        <charset val="238"/>
        <scheme val="minor"/>
      </rPr>
      <t xml:space="preserve"> wymienionych w </t>
    </r>
    <r>
      <rPr>
        <b/>
        <i/>
        <sz val="12"/>
        <color theme="1"/>
        <rFont val="Calibri"/>
        <family val="2"/>
        <charset val="238"/>
        <scheme val="minor"/>
      </rPr>
      <t>kolumnie 2</t>
    </r>
    <r>
      <rPr>
        <b/>
        <sz val="12"/>
        <color theme="1"/>
        <rFont val="Calibri"/>
        <family val="2"/>
        <charset val="238"/>
        <scheme val="minor"/>
      </rPr>
      <t xml:space="preserve"> tabeli w § 4 ust 4 umowy, określone w stosunku do łącznego wynagrodzenia, o którym mowa w § 4 ust 1 umowy    </t>
    </r>
  </si>
  <si>
    <r>
      <rPr>
        <b/>
        <u/>
        <sz val="10"/>
        <color theme="1"/>
        <rFont val="Calibri"/>
        <family val="2"/>
        <charset val="238"/>
        <scheme val="minor"/>
      </rPr>
      <t>% wysokość należnego wynagrodzenia</t>
    </r>
    <r>
      <rPr>
        <b/>
        <sz val="10"/>
        <color theme="1"/>
        <rFont val="Calibri"/>
        <family val="2"/>
        <charset val="238"/>
        <scheme val="minor"/>
      </rPr>
      <t xml:space="preserve"> w stosunku do łącznego wynagrodzenia, o którym mowa w § 4 ust 1 umowy </t>
    </r>
  </si>
  <si>
    <r>
      <t xml:space="preserve">%                 EGIB                 </t>
    </r>
    <r>
      <rPr>
        <b/>
        <sz val="10"/>
        <color rgb="FFFF0000"/>
        <rFont val="Calibri"/>
        <family val="2"/>
        <charset val="238"/>
        <scheme val="minor"/>
      </rPr>
      <t xml:space="preserve">[ust 1 pkt 1 umowy] </t>
    </r>
  </si>
  <si>
    <r>
      <t xml:space="preserve">%                GESUT               </t>
    </r>
    <r>
      <rPr>
        <b/>
        <sz val="10"/>
        <color rgb="FFFF0000"/>
        <rFont val="Calibri"/>
        <family val="2"/>
        <charset val="238"/>
        <scheme val="minor"/>
      </rPr>
      <t xml:space="preserve">[ust 1 pkt 2 umowy]  </t>
    </r>
  </si>
  <si>
    <r>
      <t xml:space="preserve"> </t>
    </r>
    <r>
      <rPr>
        <i/>
        <sz val="12"/>
        <color theme="1"/>
        <rFont val="Times New Roman"/>
        <family val="1"/>
        <charset val="238"/>
      </rPr>
      <t>Załącznik nr 2.1 do SIWZ</t>
    </r>
  </si>
  <si>
    <r>
      <rPr>
        <b/>
        <sz val="11"/>
        <color theme="1"/>
        <rFont val="Times New Roman"/>
        <family val="1"/>
        <charset val="238"/>
      </rPr>
      <t xml:space="preserve"> Opis sposobu obliczania ceny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„Dostosowanie baz danych EGiB do wymagań zintegrowanego systemu informacji o nieruchomościach oraz dostosowanie danych
 o sieciach uzbrojenia terenu do zgodności z obowiązującym modelem danych GESUT”, 
nr referencyjny: GESUT BO-ZP.2610.28.2016.KN.ZSIN II. K-GESUT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</si>
</sst>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0\ _z_ł"/>
    <numFmt numFmtId="165" formatCode="#,##0.00\ &quot;zł&quot;"/>
  </numFmts>
  <fonts count="31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</font>
    <font>
      <b/>
      <i/>
      <sz val="10"/>
      <color rgb="FFFF0000"/>
      <name val="Calibri"/>
      <family val="2"/>
      <charset val="238"/>
    </font>
    <font>
      <b/>
      <i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u/>
      <sz val="10"/>
      <color rgb="FF000000"/>
      <name val="Calibri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692">
    <xf numFmtId="0" fontId="0" fillId="0" borderId="0" xfId="0"/>
    <xf numFmtId="4" fontId="0" fillId="0" borderId="0" xfId="0" applyNumberFormat="1"/>
    <xf numFmtId="0" fontId="0" fillId="4" borderId="0" xfId="0" applyFill="1"/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right" vertical="center" wrapText="1"/>
    </xf>
    <xf numFmtId="0" fontId="6" fillId="5" borderId="5" xfId="1" applyFont="1" applyFill="1" applyBorder="1" applyAlignment="1">
      <alignment horizontal="center" vertical="center" wrapText="1"/>
    </xf>
    <xf numFmtId="0" fontId="6" fillId="5" borderId="5" xfId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7" fillId="2" borderId="44" xfId="1" applyFont="1" applyFill="1" applyBorder="1" applyAlignment="1">
      <alignment horizontal="center" vertical="center" wrapText="1"/>
    </xf>
    <xf numFmtId="0" fontId="7" fillId="2" borderId="49" xfId="1" applyFont="1" applyFill="1" applyBorder="1" applyAlignment="1">
      <alignment horizontal="center" vertical="center" wrapText="1"/>
    </xf>
    <xf numFmtId="0" fontId="7" fillId="2" borderId="45" xfId="1" applyFont="1" applyFill="1" applyBorder="1" applyAlignment="1">
      <alignment horizontal="center" vertical="center" wrapText="1"/>
    </xf>
    <xf numFmtId="0" fontId="6" fillId="5" borderId="28" xfId="1" applyFont="1" applyFill="1" applyBorder="1" applyAlignment="1">
      <alignment horizontal="center" vertical="center" wrapText="1"/>
    </xf>
    <xf numFmtId="0" fontId="6" fillId="5" borderId="27" xfId="1" applyFont="1" applyFill="1" applyBorder="1" applyAlignment="1">
      <alignment horizontal="center" vertical="center" wrapText="1"/>
    </xf>
    <xf numFmtId="0" fontId="6" fillId="5" borderId="29" xfId="1" applyFont="1" applyFill="1" applyBorder="1" applyAlignment="1">
      <alignment horizontal="center" vertical="center" wrapText="1"/>
    </xf>
    <xf numFmtId="0" fontId="6" fillId="6" borderId="28" xfId="1" applyFont="1" applyFill="1" applyBorder="1" applyAlignment="1">
      <alignment horizontal="center" vertical="center" wrapText="1"/>
    </xf>
    <xf numFmtId="0" fontId="6" fillId="6" borderId="27" xfId="1" applyFont="1" applyFill="1" applyBorder="1" applyAlignment="1">
      <alignment horizontal="center" vertical="center" wrapText="1"/>
    </xf>
    <xf numFmtId="0" fontId="6" fillId="6" borderId="29" xfId="1" applyFont="1" applyFill="1" applyBorder="1" applyAlignment="1">
      <alignment horizontal="center" vertical="center" wrapText="1"/>
    </xf>
    <xf numFmtId="0" fontId="6" fillId="5" borderId="31" xfId="1" applyFont="1" applyFill="1" applyBorder="1" applyAlignment="1">
      <alignment horizontal="left" vertical="center" wrapText="1"/>
    </xf>
    <xf numFmtId="0" fontId="6" fillId="5" borderId="32" xfId="1" applyFont="1" applyFill="1" applyBorder="1" applyAlignment="1">
      <alignment horizontal="left" vertical="center" wrapText="1"/>
    </xf>
    <xf numFmtId="0" fontId="6" fillId="6" borderId="30" xfId="1" applyFont="1" applyFill="1" applyBorder="1" applyAlignment="1">
      <alignment horizontal="left" vertical="center" wrapText="1"/>
    </xf>
    <xf numFmtId="0" fontId="6" fillId="6" borderId="31" xfId="1" applyFont="1" applyFill="1" applyBorder="1" applyAlignment="1">
      <alignment horizontal="left" vertical="center" wrapText="1"/>
    </xf>
    <xf numFmtId="0" fontId="6" fillId="6" borderId="32" xfId="1" applyFont="1" applyFill="1" applyBorder="1" applyAlignment="1">
      <alignment horizontal="left" vertical="center" wrapText="1"/>
    </xf>
    <xf numFmtId="0" fontId="5" fillId="8" borderId="30" xfId="1" applyFont="1" applyFill="1" applyBorder="1" applyAlignment="1">
      <alignment horizontal="left" vertical="center"/>
    </xf>
    <xf numFmtId="0" fontId="5" fillId="8" borderId="28" xfId="1" applyFont="1" applyFill="1" applyBorder="1" applyAlignment="1">
      <alignment horizontal="center" vertical="center"/>
    </xf>
    <xf numFmtId="0" fontId="5" fillId="8" borderId="31" xfId="1" applyFont="1" applyFill="1" applyBorder="1" applyAlignment="1">
      <alignment horizontal="left" vertical="center"/>
    </xf>
    <xf numFmtId="0" fontId="5" fillId="8" borderId="27" xfId="1" applyFont="1" applyFill="1" applyBorder="1" applyAlignment="1">
      <alignment horizontal="center" vertical="center"/>
    </xf>
    <xf numFmtId="0" fontId="5" fillId="8" borderId="32" xfId="1" applyFont="1" applyFill="1" applyBorder="1" applyAlignment="1">
      <alignment horizontal="left" vertical="center"/>
    </xf>
    <xf numFmtId="0" fontId="5" fillId="8" borderId="29" xfId="1" applyFont="1" applyFill="1" applyBorder="1" applyAlignment="1">
      <alignment horizontal="center" vertical="center"/>
    </xf>
    <xf numFmtId="0" fontId="5" fillId="9" borderId="30" xfId="1" applyFont="1" applyFill="1" applyBorder="1" applyAlignment="1">
      <alignment horizontal="left" vertical="center"/>
    </xf>
    <xf numFmtId="0" fontId="5" fillId="9" borderId="28" xfId="1" applyFont="1" applyFill="1" applyBorder="1" applyAlignment="1">
      <alignment horizontal="center" vertical="center"/>
    </xf>
    <xf numFmtId="0" fontId="5" fillId="9" borderId="5" xfId="1" applyFont="1" applyFill="1" applyBorder="1" applyAlignment="1">
      <alignment horizontal="center" vertical="center"/>
    </xf>
    <xf numFmtId="0" fontId="5" fillId="9" borderId="31" xfId="1" applyFont="1" applyFill="1" applyBorder="1" applyAlignment="1">
      <alignment horizontal="left" vertical="center"/>
    </xf>
    <xf numFmtId="0" fontId="5" fillId="9" borderId="27" xfId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0" fontId="5" fillId="9" borderId="32" xfId="1" applyFont="1" applyFill="1" applyBorder="1" applyAlignment="1">
      <alignment horizontal="left" vertical="center"/>
    </xf>
    <xf numFmtId="0" fontId="5" fillId="9" borderId="29" xfId="1" applyFont="1" applyFill="1" applyBorder="1" applyAlignment="1">
      <alignment horizontal="center" vertical="center"/>
    </xf>
    <xf numFmtId="0" fontId="6" fillId="5" borderId="30" xfId="1" applyFont="1" applyFill="1" applyBorder="1" applyAlignment="1">
      <alignment horizontal="left" vertical="center" wrapText="1"/>
    </xf>
    <xf numFmtId="0" fontId="5" fillId="9" borderId="8" xfId="1" applyFont="1" applyFill="1" applyBorder="1" applyAlignment="1">
      <alignment horizontal="center" vertical="center"/>
    </xf>
    <xf numFmtId="0" fontId="6" fillId="5" borderId="27" xfId="1" applyFont="1" applyFill="1" applyBorder="1" applyAlignment="1">
      <alignment horizontal="right" vertical="center" wrapText="1"/>
    </xf>
    <xf numFmtId="0" fontId="6" fillId="5" borderId="28" xfId="1" applyFont="1" applyFill="1" applyBorder="1" applyAlignment="1">
      <alignment horizontal="right" vertical="center" wrapText="1"/>
    </xf>
    <xf numFmtId="0" fontId="6" fillId="5" borderId="29" xfId="1" applyFont="1" applyFill="1" applyBorder="1" applyAlignment="1">
      <alignment horizontal="right" vertical="center" wrapText="1"/>
    </xf>
    <xf numFmtId="0" fontId="5" fillId="8" borderId="33" xfId="1" applyFont="1" applyFill="1" applyBorder="1" applyAlignment="1">
      <alignment horizontal="left" vertical="center"/>
    </xf>
    <xf numFmtId="0" fontId="5" fillId="8" borderId="21" xfId="1" applyFont="1" applyFill="1" applyBorder="1" applyAlignment="1">
      <alignment horizontal="center" vertical="center"/>
    </xf>
    <xf numFmtId="0" fontId="5" fillId="9" borderId="34" xfId="1" applyFont="1" applyFill="1" applyBorder="1" applyAlignment="1">
      <alignment horizontal="left" vertical="center"/>
    </xf>
    <xf numFmtId="0" fontId="5" fillId="9" borderId="19" xfId="1" applyFont="1" applyFill="1" applyBorder="1" applyAlignment="1">
      <alignment horizontal="center" vertical="center"/>
    </xf>
    <xf numFmtId="0" fontId="5" fillId="9" borderId="2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horizontal="left" vertical="center" wrapText="1"/>
    </xf>
    <xf numFmtId="0" fontId="6" fillId="6" borderId="19" xfId="1" applyFont="1" applyFill="1" applyBorder="1" applyAlignment="1">
      <alignment horizontal="center" vertical="center" wrapText="1"/>
    </xf>
    <xf numFmtId="43" fontId="6" fillId="6" borderId="28" xfId="1" applyNumberFormat="1" applyFont="1" applyFill="1" applyBorder="1" applyAlignment="1">
      <alignment horizontal="center" vertical="center" wrapText="1"/>
    </xf>
    <xf numFmtId="0" fontId="5" fillId="6" borderId="30" xfId="0" applyFont="1" applyFill="1" applyBorder="1" applyAlignment="1">
      <alignment horizontal="left"/>
    </xf>
    <xf numFmtId="0" fontId="7" fillId="2" borderId="49" xfId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textRotation="90"/>
    </xf>
    <xf numFmtId="10" fontId="0" fillId="0" borderId="0" xfId="0" applyNumberFormat="1"/>
    <xf numFmtId="10" fontId="0" fillId="0" borderId="1" xfId="4" applyNumberFormat="1" applyFont="1" applyBorder="1"/>
    <xf numFmtId="0" fontId="0" fillId="0" borderId="1" xfId="0" applyBorder="1" applyAlignment="1">
      <alignment horizontal="center" vertical="center"/>
    </xf>
    <xf numFmtId="10" fontId="0" fillId="0" borderId="5" xfId="4" applyNumberFormat="1" applyFont="1" applyBorder="1"/>
    <xf numFmtId="10" fontId="0" fillId="0" borderId="22" xfId="4" applyNumberFormat="1" applyFont="1" applyBorder="1"/>
    <xf numFmtId="10" fontId="0" fillId="0" borderId="23" xfId="4" applyNumberFormat="1" applyFont="1" applyBorder="1"/>
    <xf numFmtId="10" fontId="0" fillId="0" borderId="8" xfId="4" applyNumberFormat="1" applyFont="1" applyBorder="1"/>
    <xf numFmtId="10" fontId="0" fillId="0" borderId="24" xfId="4" applyNumberFormat="1" applyFont="1" applyBorder="1"/>
    <xf numFmtId="10" fontId="0" fillId="0" borderId="4" xfId="4" applyNumberFormat="1" applyFont="1" applyBorder="1"/>
    <xf numFmtId="10" fontId="0" fillId="0" borderId="6" xfId="4" applyNumberFormat="1" applyFont="1" applyBorder="1"/>
    <xf numFmtId="10" fontId="0" fillId="0" borderId="7" xfId="4" applyNumberFormat="1" applyFont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/>
    <xf numFmtId="4" fontId="0" fillId="0" borderId="4" xfId="0" applyNumberFormat="1" applyBorder="1"/>
    <xf numFmtId="4" fontId="0" fillId="0" borderId="5" xfId="0" applyNumberFormat="1" applyBorder="1"/>
    <xf numFmtId="4" fontId="0" fillId="0" borderId="22" xfId="0" applyNumberFormat="1" applyBorder="1"/>
    <xf numFmtId="4" fontId="0" fillId="0" borderId="6" xfId="0" applyNumberFormat="1" applyBorder="1"/>
    <xf numFmtId="4" fontId="0" fillId="0" borderId="23" xfId="0" applyNumberFormat="1" applyBorder="1"/>
    <xf numFmtId="4" fontId="0" fillId="11" borderId="6" xfId="0" applyNumberFormat="1" applyFill="1" applyBorder="1" applyAlignment="1">
      <alignment horizontal="center" vertical="center"/>
    </xf>
    <xf numFmtId="4" fontId="0" fillId="0" borderId="6" xfId="0" applyNumberFormat="1" applyFill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24" xfId="0" applyNumberFormat="1" applyBorder="1"/>
    <xf numFmtId="4" fontId="0" fillId="0" borderId="10" xfId="0" applyNumberFormat="1" applyBorder="1"/>
    <xf numFmtId="4" fontId="0" fillId="0" borderId="50" xfId="0" applyNumberFormat="1" applyBorder="1"/>
    <xf numFmtId="4" fontId="0" fillId="0" borderId="16" xfId="0" applyNumberFormat="1" applyBorder="1"/>
    <xf numFmtId="4" fontId="0" fillId="0" borderId="17" xfId="0" applyNumberFormat="1" applyBorder="1"/>
    <xf numFmtId="4" fontId="0" fillId="0" borderId="25" xfId="0" applyNumberFormat="1" applyBorder="1"/>
    <xf numFmtId="4" fontId="0" fillId="11" borderId="16" xfId="0" applyNumberFormat="1" applyFill="1" applyBorder="1" applyAlignment="1">
      <alignment horizontal="center" vertical="center"/>
    </xf>
    <xf numFmtId="4" fontId="0" fillId="0" borderId="4" xfId="0" applyNumberFormat="1" applyFill="1" applyBorder="1"/>
    <xf numFmtId="4" fontId="0" fillId="0" borderId="7" xfId="0" applyNumberFormat="1" applyFill="1" applyBorder="1"/>
    <xf numFmtId="4" fontId="0" fillId="0" borderId="16" xfId="0" applyNumberFormat="1" applyFill="1" applyBorder="1"/>
    <xf numFmtId="4" fontId="0" fillId="11" borderId="7" xfId="0" applyNumberFormat="1" applyFill="1" applyBorder="1" applyAlignment="1">
      <alignment horizontal="center" vertical="center"/>
    </xf>
    <xf numFmtId="0" fontId="5" fillId="8" borderId="3" xfId="1" applyFont="1" applyFill="1" applyBorder="1" applyAlignment="1">
      <alignment horizontal="center" vertical="center"/>
    </xf>
    <xf numFmtId="0" fontId="5" fillId="8" borderId="12" xfId="1" applyFont="1" applyFill="1" applyBorder="1" applyAlignment="1">
      <alignment horizontal="center" vertical="center"/>
    </xf>
    <xf numFmtId="0" fontId="5" fillId="8" borderId="11" xfId="1" applyFont="1" applyFill="1" applyBorder="1" applyAlignment="1">
      <alignment horizontal="center" vertical="center"/>
    </xf>
    <xf numFmtId="0" fontId="5" fillId="8" borderId="9" xfId="1" applyFont="1" applyFill="1" applyBorder="1" applyAlignment="1">
      <alignment horizontal="center" vertical="center"/>
    </xf>
    <xf numFmtId="0" fontId="5" fillId="8" borderId="15" xfId="1" applyFont="1" applyFill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9" xfId="1" applyFont="1" applyFill="1" applyBorder="1" applyAlignment="1">
      <alignment horizontal="center" vertical="center"/>
    </xf>
    <xf numFmtId="0" fontId="5" fillId="9" borderId="12" xfId="1" applyFont="1" applyFill="1" applyBorder="1" applyAlignment="1">
      <alignment horizontal="center" vertical="center"/>
    </xf>
    <xf numFmtId="10" fontId="0" fillId="11" borderId="6" xfId="4" applyNumberFormat="1" applyFont="1" applyFill="1" applyBorder="1" applyAlignment="1">
      <alignment horizontal="center" vertical="center"/>
    </xf>
    <xf numFmtId="10" fontId="0" fillId="11" borderId="4" xfId="4" applyNumberFormat="1" applyFont="1" applyFill="1" applyBorder="1" applyAlignment="1">
      <alignment horizontal="center" vertical="center"/>
    </xf>
    <xf numFmtId="4" fontId="0" fillId="0" borderId="30" xfId="0" applyNumberFormat="1" applyBorder="1"/>
    <xf numFmtId="4" fontId="0" fillId="0" borderId="31" xfId="0" applyNumberFormat="1" applyBorder="1"/>
    <xf numFmtId="4" fontId="0" fillId="0" borderId="32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0" fontId="0" fillId="13" borderId="5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8" xfId="0" applyFill="1" applyBorder="1" applyAlignment="1">
      <alignment horizontal="center" vertical="center"/>
    </xf>
    <xf numFmtId="10" fontId="0" fillId="7" borderId="5" xfId="4" applyNumberFormat="1" applyFont="1" applyFill="1" applyBorder="1" applyAlignment="1">
      <alignment horizontal="right" vertical="center"/>
    </xf>
    <xf numFmtId="10" fontId="0" fillId="7" borderId="22" xfId="4" applyNumberFormat="1" applyFont="1" applyFill="1" applyBorder="1" applyAlignment="1">
      <alignment horizontal="right" vertical="center"/>
    </xf>
    <xf numFmtId="10" fontId="0" fillId="7" borderId="1" xfId="4" applyNumberFormat="1" applyFont="1" applyFill="1" applyBorder="1" applyAlignment="1">
      <alignment horizontal="right" vertical="center"/>
    </xf>
    <xf numFmtId="10" fontId="0" fillId="7" borderId="23" xfId="4" applyNumberFormat="1" applyFont="1" applyFill="1" applyBorder="1" applyAlignment="1">
      <alignment horizontal="right" vertical="center"/>
    </xf>
    <xf numFmtId="10" fontId="0" fillId="7" borderId="8" xfId="4" applyNumberFormat="1" applyFont="1" applyFill="1" applyBorder="1" applyAlignment="1">
      <alignment horizontal="right" vertical="center"/>
    </xf>
    <xf numFmtId="10" fontId="0" fillId="7" borderId="24" xfId="4" applyNumberFormat="1" applyFont="1" applyFill="1" applyBorder="1" applyAlignment="1">
      <alignment horizontal="right" vertical="center"/>
    </xf>
    <xf numFmtId="10" fontId="0" fillId="7" borderId="17" xfId="4" applyNumberFormat="1" applyFont="1" applyFill="1" applyBorder="1" applyAlignment="1">
      <alignment horizontal="right" vertical="center"/>
    </xf>
    <xf numFmtId="10" fontId="0" fillId="7" borderId="25" xfId="4" applyNumberFormat="1" applyFont="1" applyFill="1" applyBorder="1" applyAlignment="1">
      <alignment horizontal="right" vertical="center"/>
    </xf>
    <xf numFmtId="0" fontId="0" fillId="7" borderId="5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10" fontId="0" fillId="13" borderId="5" xfId="0" applyNumberFormat="1" applyFill="1" applyBorder="1" applyAlignment="1">
      <alignment horizontal="right" vertical="center"/>
    </xf>
    <xf numFmtId="10" fontId="0" fillId="13" borderId="1" xfId="0" applyNumberFormat="1" applyFill="1" applyBorder="1" applyAlignment="1">
      <alignment horizontal="right" vertical="center"/>
    </xf>
    <xf numFmtId="10" fontId="0" fillId="13" borderId="8" xfId="0" applyNumberFormat="1" applyFill="1" applyBorder="1" applyAlignment="1">
      <alignment horizontal="right" vertical="center"/>
    </xf>
    <xf numFmtId="10" fontId="0" fillId="13" borderId="4" xfId="4" applyNumberFormat="1" applyFont="1" applyFill="1" applyBorder="1" applyAlignment="1">
      <alignment horizontal="right" vertical="center"/>
    </xf>
    <xf numFmtId="10" fontId="0" fillId="13" borderId="6" xfId="4" applyNumberFormat="1" applyFont="1" applyFill="1" applyBorder="1" applyAlignment="1">
      <alignment horizontal="right" vertical="center"/>
    </xf>
    <xf numFmtId="10" fontId="0" fillId="13" borderId="7" xfId="4" applyNumberFormat="1" applyFont="1" applyFill="1" applyBorder="1" applyAlignment="1">
      <alignment horizontal="right" vertical="center"/>
    </xf>
    <xf numFmtId="10" fontId="0" fillId="13" borderId="16" xfId="4" applyNumberFormat="1" applyFont="1" applyFill="1" applyBorder="1" applyAlignment="1">
      <alignment horizontal="right" vertical="center"/>
    </xf>
    <xf numFmtId="10" fontId="0" fillId="13" borderId="17" xfId="0" applyNumberFormat="1" applyFill="1" applyBorder="1" applyAlignment="1">
      <alignment horizontal="right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10" fontId="0" fillId="13" borderId="4" xfId="0" applyNumberFormat="1" applyFill="1" applyBorder="1"/>
    <xf numFmtId="10" fontId="0" fillId="13" borderId="6" xfId="0" applyNumberFormat="1" applyFill="1" applyBorder="1"/>
    <xf numFmtId="10" fontId="0" fillId="13" borderId="10" xfId="0" applyNumberFormat="1" applyFill="1" applyBorder="1"/>
    <xf numFmtId="10" fontId="0" fillId="13" borderId="7" xfId="0" applyNumberFormat="1" applyFill="1" applyBorder="1"/>
    <xf numFmtId="10" fontId="0" fillId="13" borderId="16" xfId="0" applyNumberFormat="1" applyFill="1" applyBorder="1"/>
    <xf numFmtId="10" fontId="0" fillId="13" borderId="4" xfId="0" applyNumberFormat="1" applyFill="1" applyBorder="1" applyAlignment="1">
      <alignment horizontal="center" vertical="center"/>
    </xf>
    <xf numFmtId="10" fontId="0" fillId="13" borderId="6" xfId="0" applyNumberFormat="1" applyFill="1" applyBorder="1" applyAlignment="1">
      <alignment horizontal="center" vertical="center"/>
    </xf>
    <xf numFmtId="10" fontId="0" fillId="13" borderId="7" xfId="0" applyNumberFormat="1" applyFill="1" applyBorder="1" applyAlignment="1">
      <alignment horizontal="center" vertical="center"/>
    </xf>
    <xf numFmtId="10" fontId="0" fillId="13" borderId="16" xfId="0" applyNumberFormat="1" applyFill="1" applyBorder="1" applyAlignment="1">
      <alignment horizontal="center" vertical="center"/>
    </xf>
    <xf numFmtId="10" fontId="0" fillId="7" borderId="22" xfId="4" applyNumberFormat="1" applyFont="1" applyFill="1" applyBorder="1"/>
    <xf numFmtId="10" fontId="0" fillId="7" borderId="23" xfId="4" applyNumberFormat="1" applyFont="1" applyFill="1" applyBorder="1"/>
    <xf numFmtId="10" fontId="0" fillId="7" borderId="50" xfId="4" applyNumberFormat="1" applyFont="1" applyFill="1" applyBorder="1"/>
    <xf numFmtId="10" fontId="0" fillId="7" borderId="24" xfId="4" applyNumberFormat="1" applyFont="1" applyFill="1" applyBorder="1"/>
    <xf numFmtId="10" fontId="0" fillId="7" borderId="25" xfId="4" applyNumberFormat="1" applyFont="1" applyFill="1" applyBorder="1"/>
    <xf numFmtId="10" fontId="0" fillId="7" borderId="22" xfId="0" applyNumberFormat="1" applyFill="1" applyBorder="1" applyAlignment="1">
      <alignment horizontal="center" vertical="center"/>
    </xf>
    <xf numFmtId="10" fontId="0" fillId="7" borderId="23" xfId="0" applyNumberFormat="1" applyFill="1" applyBorder="1" applyAlignment="1">
      <alignment horizontal="center" vertical="center"/>
    </xf>
    <xf numFmtId="10" fontId="0" fillId="7" borderId="24" xfId="0" applyNumberFormat="1" applyFill="1" applyBorder="1" applyAlignment="1">
      <alignment horizontal="center" vertical="center"/>
    </xf>
    <xf numFmtId="10" fontId="0" fillId="7" borderId="25" xfId="0" applyNumberFormat="1" applyFill="1" applyBorder="1" applyAlignment="1">
      <alignment horizontal="center" vertical="center"/>
    </xf>
    <xf numFmtId="0" fontId="6" fillId="5" borderId="11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 wrapText="1"/>
    </xf>
    <xf numFmtId="4" fontId="10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 wrapText="1"/>
    </xf>
    <xf numFmtId="0" fontId="6" fillId="0" borderId="44" xfId="1" applyFont="1" applyFill="1" applyBorder="1" applyAlignment="1">
      <alignment horizontal="left" vertical="center" wrapText="1"/>
    </xf>
    <xf numFmtId="0" fontId="6" fillId="0" borderId="61" xfId="1" applyFont="1" applyFill="1" applyBorder="1" applyAlignment="1">
      <alignment horizontal="center" vertical="center" wrapText="1"/>
    </xf>
    <xf numFmtId="4" fontId="10" fillId="0" borderId="61" xfId="1" applyNumberFormat="1" applyFont="1" applyFill="1" applyBorder="1" applyAlignment="1">
      <alignment horizontal="right" vertical="center" wrapText="1"/>
    </xf>
    <xf numFmtId="2" fontId="6" fillId="0" borderId="61" xfId="1" applyNumberFormat="1" applyFont="1" applyFill="1" applyBorder="1" applyAlignment="1">
      <alignment horizontal="right" vertical="center" wrapText="1"/>
    </xf>
    <xf numFmtId="2" fontId="6" fillId="0" borderId="45" xfId="1" applyNumberFormat="1" applyFont="1" applyFill="1" applyBorder="1" applyAlignment="1">
      <alignment horizontal="right" vertical="center" wrapText="1"/>
    </xf>
    <xf numFmtId="0" fontId="6" fillId="0" borderId="47" xfId="1" applyFont="1" applyFill="1" applyBorder="1" applyAlignment="1">
      <alignment horizontal="left" vertical="center" wrapText="1"/>
    </xf>
    <xf numFmtId="0" fontId="6" fillId="0" borderId="62" xfId="1" applyFont="1" applyFill="1" applyBorder="1" applyAlignment="1">
      <alignment horizontal="center" vertical="center" wrapText="1"/>
    </xf>
    <xf numFmtId="4" fontId="10" fillId="0" borderId="62" xfId="1" applyNumberFormat="1" applyFont="1" applyFill="1" applyBorder="1" applyAlignment="1">
      <alignment horizontal="right" vertical="center" wrapText="1"/>
    </xf>
    <xf numFmtId="2" fontId="6" fillId="0" borderId="62" xfId="1" applyNumberFormat="1" applyFont="1" applyFill="1" applyBorder="1" applyAlignment="1">
      <alignment horizontal="right" vertical="center" wrapText="1"/>
    </xf>
    <xf numFmtId="2" fontId="6" fillId="0" borderId="48" xfId="1" applyNumberFormat="1" applyFont="1" applyFill="1" applyBorder="1" applyAlignment="1">
      <alignment horizontal="right" vertical="center" wrapText="1"/>
    </xf>
    <xf numFmtId="0" fontId="6" fillId="0" borderId="26" xfId="1" applyFont="1" applyFill="1" applyBorder="1" applyAlignment="1">
      <alignment horizontal="left" vertical="center" wrapText="1"/>
    </xf>
    <xf numFmtId="2" fontId="6" fillId="0" borderId="46" xfId="1" applyNumberFormat="1" applyFont="1" applyFill="1" applyBorder="1" applyAlignment="1">
      <alignment horizontal="right" vertical="center" wrapText="1"/>
    </xf>
    <xf numFmtId="43" fontId="6" fillId="0" borderId="61" xfId="1" applyNumberFormat="1" applyFont="1" applyFill="1" applyBorder="1" applyAlignment="1">
      <alignment horizontal="center" vertical="center" wrapText="1"/>
    </xf>
    <xf numFmtId="43" fontId="10" fillId="0" borderId="61" xfId="1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horizontal="left"/>
    </xf>
    <xf numFmtId="0" fontId="6" fillId="0" borderId="61" xfId="1" applyFont="1" applyFill="1" applyBorder="1" applyAlignment="1">
      <alignment horizontal="right" vertical="center" wrapText="1"/>
    </xf>
    <xf numFmtId="164" fontId="10" fillId="0" borderId="61" xfId="1" applyNumberFormat="1" applyFont="1" applyFill="1" applyBorder="1" applyAlignment="1">
      <alignment horizontal="right" vertical="center" wrapText="1"/>
    </xf>
    <xf numFmtId="0" fontId="6" fillId="0" borderId="62" xfId="1" applyFont="1" applyFill="1" applyBorder="1" applyAlignment="1">
      <alignment horizontal="right" vertical="center" wrapText="1"/>
    </xf>
    <xf numFmtId="0" fontId="5" fillId="0" borderId="47" xfId="0" applyFont="1" applyFill="1" applyBorder="1" applyAlignment="1">
      <alignment horizontal="left"/>
    </xf>
    <xf numFmtId="0" fontId="5" fillId="0" borderId="62" xfId="0" applyFont="1" applyFill="1" applyBorder="1" applyAlignment="1">
      <alignment horizontal="center"/>
    </xf>
    <xf numFmtId="164" fontId="10" fillId="0" borderId="62" xfId="1" applyNumberFormat="1" applyFont="1" applyFill="1" applyBorder="1" applyAlignment="1">
      <alignment horizontal="right" vertical="center" wrapText="1"/>
    </xf>
    <xf numFmtId="2" fontId="5" fillId="0" borderId="62" xfId="0" applyNumberFormat="1" applyFont="1" applyFill="1" applyBorder="1" applyAlignment="1">
      <alignment horizontal="right"/>
    </xf>
    <xf numFmtId="2" fontId="5" fillId="0" borderId="48" xfId="0" applyNumberFormat="1" applyFont="1" applyFill="1" applyBorder="1" applyAlignment="1">
      <alignment horizontal="right"/>
    </xf>
    <xf numFmtId="10" fontId="0" fillId="0" borderId="16" xfId="4" applyNumberFormat="1" applyFont="1" applyBorder="1"/>
    <xf numFmtId="10" fontId="0" fillId="0" borderId="17" xfId="4" applyNumberFormat="1" applyFont="1" applyBorder="1"/>
    <xf numFmtId="10" fontId="0" fillId="0" borderId="25" xfId="4" applyNumberFormat="1" applyFont="1" applyBorder="1"/>
    <xf numFmtId="0" fontId="6" fillId="6" borderId="11" xfId="1" applyFont="1" applyFill="1" applyBorder="1" applyAlignment="1">
      <alignment horizontal="center" vertical="center" wrapText="1"/>
    </xf>
    <xf numFmtId="0" fontId="6" fillId="6" borderId="13" xfId="1" applyFont="1" applyFill="1" applyBorder="1" applyAlignment="1">
      <alignment horizontal="center" vertical="center" wrapText="1"/>
    </xf>
    <xf numFmtId="0" fontId="6" fillId="6" borderId="9" xfId="1" applyFont="1" applyFill="1" applyBorder="1" applyAlignment="1">
      <alignment horizontal="center" vertical="center" wrapText="1"/>
    </xf>
    <xf numFmtId="43" fontId="6" fillId="6" borderId="11" xfId="1" applyNumberFormat="1" applyFont="1" applyFill="1" applyBorder="1" applyAlignment="1">
      <alignment horizontal="center" vertical="center" wrapText="1"/>
    </xf>
    <xf numFmtId="0" fontId="6" fillId="6" borderId="11" xfId="1" applyFont="1" applyFill="1" applyBorder="1" applyAlignment="1">
      <alignment horizontal="right" vertical="center" wrapText="1"/>
    </xf>
    <xf numFmtId="0" fontId="6" fillId="6" borderId="9" xfId="1" applyFont="1" applyFill="1" applyBorder="1" applyAlignment="1">
      <alignment horizontal="right" vertical="center" wrapText="1"/>
    </xf>
    <xf numFmtId="0" fontId="6" fillId="6" borderId="13" xfId="1" applyFont="1" applyFill="1" applyBorder="1" applyAlignment="1">
      <alignment horizontal="right" vertical="center" wrapText="1"/>
    </xf>
    <xf numFmtId="0" fontId="5" fillId="6" borderId="34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center"/>
    </xf>
    <xf numFmtId="0" fontId="6" fillId="6" borderId="12" xfId="1" applyFont="1" applyFill="1" applyBorder="1" applyAlignment="1">
      <alignment horizontal="right" vertical="center" wrapText="1"/>
    </xf>
    <xf numFmtId="4" fontId="10" fillId="0" borderId="30" xfId="1" applyNumberFormat="1" applyFont="1" applyFill="1" applyBorder="1" applyAlignment="1">
      <alignment horizontal="right" vertical="center"/>
    </xf>
    <xf numFmtId="4" fontId="10" fillId="0" borderId="32" xfId="1" applyNumberFormat="1" applyFont="1" applyFill="1" applyBorder="1" applyAlignment="1">
      <alignment horizontal="right" vertical="center"/>
    </xf>
    <xf numFmtId="4" fontId="10" fillId="0" borderId="31" xfId="1" applyNumberFormat="1" applyFont="1" applyFill="1" applyBorder="1" applyAlignment="1">
      <alignment horizontal="right" vertical="center"/>
    </xf>
    <xf numFmtId="4" fontId="10" fillId="0" borderId="33" xfId="1" applyNumberFormat="1" applyFont="1" applyFill="1" applyBorder="1" applyAlignment="1">
      <alignment horizontal="right" vertical="center"/>
    </xf>
    <xf numFmtId="4" fontId="10" fillId="0" borderId="34" xfId="1" applyNumberFormat="1" applyFont="1" applyFill="1" applyBorder="1" applyAlignment="1">
      <alignment horizontal="right" vertical="center"/>
    </xf>
    <xf numFmtId="4" fontId="10" fillId="0" borderId="30" xfId="1" applyNumberFormat="1" applyFont="1" applyFill="1" applyBorder="1" applyAlignment="1">
      <alignment horizontal="right" vertical="center" wrapText="1"/>
    </xf>
    <xf numFmtId="4" fontId="10" fillId="0" borderId="31" xfId="1" applyNumberFormat="1" applyFont="1" applyFill="1" applyBorder="1" applyAlignment="1">
      <alignment horizontal="right" vertical="center" wrapText="1"/>
    </xf>
    <xf numFmtId="4" fontId="10" fillId="0" borderId="32" xfId="1" applyNumberFormat="1" applyFont="1" applyFill="1" applyBorder="1" applyAlignment="1">
      <alignment horizontal="right" vertical="center" wrapText="1"/>
    </xf>
    <xf numFmtId="4" fontId="10" fillId="0" borderId="34" xfId="1" applyNumberFormat="1" applyFont="1" applyFill="1" applyBorder="1" applyAlignment="1">
      <alignment horizontal="right" vertical="center" wrapText="1"/>
    </xf>
    <xf numFmtId="4" fontId="10" fillId="0" borderId="33" xfId="1" applyNumberFormat="1" applyFont="1" applyFill="1" applyBorder="1" applyAlignment="1">
      <alignment horizontal="right" vertical="center" wrapText="1"/>
    </xf>
    <xf numFmtId="43" fontId="10" fillId="0" borderId="30" xfId="1" applyNumberFormat="1" applyFont="1" applyFill="1" applyBorder="1" applyAlignment="1">
      <alignment horizontal="right" vertical="center" wrapText="1"/>
    </xf>
    <xf numFmtId="164" fontId="10" fillId="0" borderId="30" xfId="1" applyNumberFormat="1" applyFont="1" applyFill="1" applyBorder="1" applyAlignment="1">
      <alignment horizontal="right" vertical="center" wrapText="1"/>
    </xf>
    <xf numFmtId="164" fontId="10" fillId="0" borderId="32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>
      <alignment vertical="center" textRotation="90" wrapText="1"/>
    </xf>
    <xf numFmtId="10" fontId="0" fillId="0" borderId="0" xfId="0" applyNumberFormat="1" applyFill="1" applyBorder="1"/>
    <xf numFmtId="4" fontId="0" fillId="11" borderId="10" xfId="0" applyNumberFormat="1" applyFill="1" applyBorder="1" applyAlignment="1">
      <alignment horizontal="center" vertical="center"/>
    </xf>
    <xf numFmtId="4" fontId="0" fillId="0" borderId="18" xfId="0" applyNumberFormat="1" applyBorder="1"/>
    <xf numFmtId="4" fontId="0" fillId="0" borderId="42" xfId="0" applyNumberFormat="1" applyBorder="1"/>
    <xf numFmtId="4" fontId="0" fillId="0" borderId="39" xfId="0" applyNumberFormat="1" applyFill="1" applyBorder="1"/>
    <xf numFmtId="4" fontId="0" fillId="0" borderId="14" xfId="0" applyNumberFormat="1" applyBorder="1"/>
    <xf numFmtId="4" fontId="0" fillId="0" borderId="43" xfId="0" applyNumberFormat="1" applyBorder="1"/>
    <xf numFmtId="4" fontId="0" fillId="11" borderId="4" xfId="0" applyNumberFormat="1" applyFill="1" applyBorder="1" applyAlignment="1">
      <alignment horizontal="center" vertical="center"/>
    </xf>
    <xf numFmtId="10" fontId="0" fillId="13" borderId="39" xfId="4" applyNumberFormat="1" applyFont="1" applyFill="1" applyBorder="1" applyAlignment="1">
      <alignment horizontal="right" vertical="center"/>
    </xf>
    <xf numFmtId="10" fontId="0" fillId="13" borderId="14" xfId="0" applyNumberFormat="1" applyFill="1" applyBorder="1" applyAlignment="1">
      <alignment horizontal="right" vertical="center"/>
    </xf>
    <xf numFmtId="10" fontId="0" fillId="13" borderId="1" xfId="4" applyNumberFormat="1" applyFont="1" applyFill="1" applyBorder="1" applyAlignment="1">
      <alignment horizontal="right" vertical="center"/>
    </xf>
    <xf numFmtId="10" fontId="0" fillId="7" borderId="14" xfId="4" applyNumberFormat="1" applyFont="1" applyFill="1" applyBorder="1" applyAlignment="1">
      <alignment horizontal="right" vertical="center"/>
    </xf>
    <xf numFmtId="10" fontId="0" fillId="7" borderId="43" xfId="4" applyNumberFormat="1" applyFont="1" applyFill="1" applyBorder="1" applyAlignment="1">
      <alignment horizontal="right" vertical="center"/>
    </xf>
    <xf numFmtId="10" fontId="0" fillId="13" borderId="5" xfId="4" applyNumberFormat="1" applyFont="1" applyFill="1" applyBorder="1" applyAlignment="1">
      <alignment horizontal="right" vertical="center"/>
    </xf>
    <xf numFmtId="10" fontId="0" fillId="13" borderId="8" xfId="4" applyNumberFormat="1" applyFont="1" applyFill="1" applyBorder="1" applyAlignment="1">
      <alignment horizontal="right" vertical="center"/>
    </xf>
    <xf numFmtId="10" fontId="0" fillId="13" borderId="17" xfId="4" applyNumberFormat="1" applyFont="1" applyFill="1" applyBorder="1" applyAlignment="1">
      <alignment horizontal="right" vertical="center"/>
    </xf>
    <xf numFmtId="10" fontId="0" fillId="0" borderId="2" xfId="4" applyNumberFormat="1" applyFont="1" applyBorder="1"/>
    <xf numFmtId="10" fontId="0" fillId="0" borderId="50" xfId="4" applyNumberFormat="1" applyFont="1" applyBorder="1"/>
    <xf numFmtId="10" fontId="0" fillId="0" borderId="10" xfId="4" applyNumberFormat="1" applyFont="1" applyBorder="1"/>
    <xf numFmtId="4" fontId="0" fillId="0" borderId="4" xfId="0" applyNumberFormat="1" applyBorder="1" applyAlignment="1">
      <alignment horizontal="right" vertical="center"/>
    </xf>
    <xf numFmtId="4" fontId="0" fillId="0" borderId="22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0" fontId="0" fillId="0" borderId="4" xfId="4" applyNumberFormat="1" applyFont="1" applyBorder="1" applyAlignment="1">
      <alignment horizontal="right" vertical="center"/>
    </xf>
    <xf numFmtId="10" fontId="0" fillId="0" borderId="5" xfId="4" applyNumberFormat="1" applyFont="1" applyBorder="1" applyAlignment="1">
      <alignment horizontal="right" vertical="center"/>
    </xf>
    <xf numFmtId="10" fontId="0" fillId="0" borderId="22" xfId="4" applyNumberFormat="1" applyFont="1" applyBorder="1" applyAlignment="1">
      <alignment horizontal="right" vertical="center"/>
    </xf>
    <xf numFmtId="10" fontId="0" fillId="13" borderId="16" xfId="0" applyNumberForma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4" fontId="0" fillId="0" borderId="23" xfId="0" applyNumberFormat="1" applyBorder="1" applyAlignment="1">
      <alignment horizontal="right" vertical="center"/>
    </xf>
    <xf numFmtId="10" fontId="0" fillId="0" borderId="6" xfId="4" applyNumberFormat="1" applyFont="1" applyBorder="1" applyAlignment="1">
      <alignment horizontal="right" vertical="center"/>
    </xf>
    <xf numFmtId="10" fontId="0" fillId="0" borderId="1" xfId="4" applyNumberFormat="1" applyFont="1" applyBorder="1" applyAlignment="1">
      <alignment horizontal="right" vertical="center"/>
    </xf>
    <xf numFmtId="10" fontId="0" fillId="0" borderId="23" xfId="4" applyNumberFormat="1" applyFont="1" applyBorder="1" applyAlignment="1">
      <alignment horizontal="right" vertical="center"/>
    </xf>
    <xf numFmtId="10" fontId="0" fillId="13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24" xfId="0" applyNumberFormat="1" applyBorder="1" applyAlignment="1">
      <alignment horizontal="right" vertical="center"/>
    </xf>
    <xf numFmtId="10" fontId="0" fillId="0" borderId="7" xfId="4" applyNumberFormat="1" applyFont="1" applyBorder="1" applyAlignment="1">
      <alignment horizontal="right" vertical="center"/>
    </xf>
    <xf numFmtId="10" fontId="0" fillId="0" borderId="8" xfId="4" applyNumberFormat="1" applyFont="1" applyBorder="1" applyAlignment="1">
      <alignment horizontal="right" vertical="center"/>
    </xf>
    <xf numFmtId="10" fontId="0" fillId="0" borderId="24" xfId="4" applyNumberFormat="1" applyFont="1" applyBorder="1" applyAlignment="1">
      <alignment horizontal="right" vertical="center"/>
    </xf>
    <xf numFmtId="10" fontId="0" fillId="13" borderId="10" xfId="0" applyNumberFormat="1" applyFill="1" applyBorder="1" applyAlignment="1">
      <alignment horizontal="right" vertical="center"/>
    </xf>
    <xf numFmtId="10" fontId="0" fillId="7" borderId="50" xfId="4" applyNumberFormat="1" applyFont="1" applyFill="1" applyBorder="1" applyAlignment="1">
      <alignment horizontal="right" vertical="center"/>
    </xf>
    <xf numFmtId="10" fontId="0" fillId="13" borderId="4" xfId="0" applyNumberFormat="1" applyFill="1" applyBorder="1" applyAlignment="1">
      <alignment horizontal="right" vertical="center"/>
    </xf>
    <xf numFmtId="4" fontId="0" fillId="11" borderId="6" xfId="0" applyNumberFormat="1" applyFill="1" applyBorder="1" applyAlignment="1">
      <alignment horizontal="right" vertical="center"/>
    </xf>
    <xf numFmtId="10" fontId="0" fillId="11" borderId="6" xfId="4" applyNumberFormat="1" applyFont="1" applyFill="1" applyBorder="1" applyAlignment="1">
      <alignment horizontal="right" vertical="center"/>
    </xf>
    <xf numFmtId="10" fontId="0" fillId="13" borderId="7" xfId="0" applyNumberFormat="1" applyFill="1" applyBorder="1" applyAlignment="1">
      <alignment horizontal="right" vertical="center"/>
    </xf>
    <xf numFmtId="10" fontId="0" fillId="13" borderId="39" xfId="0" applyNumberFormat="1" applyFill="1" applyBorder="1"/>
    <xf numFmtId="10" fontId="0" fillId="7" borderId="43" xfId="4" applyNumberFormat="1" applyFont="1" applyFill="1" applyBorder="1"/>
    <xf numFmtId="10" fontId="0" fillId="13" borderId="38" xfId="0" applyNumberFormat="1" applyFill="1" applyBorder="1"/>
    <xf numFmtId="10" fontId="0" fillId="7" borderId="42" xfId="4" applyNumberFormat="1" applyFont="1" applyFill="1" applyBorder="1"/>
    <xf numFmtId="0" fontId="7" fillId="2" borderId="63" xfId="1" applyFont="1" applyFill="1" applyBorder="1" applyAlignment="1">
      <alignment horizontal="center" vertical="center" textRotation="90" wrapText="1"/>
    </xf>
    <xf numFmtId="0" fontId="7" fillId="2" borderId="63" xfId="1" applyFont="1" applyFill="1" applyBorder="1" applyAlignment="1">
      <alignment horizontal="center" vertical="center" wrapText="1"/>
    </xf>
    <xf numFmtId="4" fontId="6" fillId="0" borderId="28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11" xfId="1" applyNumberFormat="1" applyFont="1" applyFill="1" applyBorder="1" applyAlignment="1">
      <alignment horizontal="right" vertical="center" wrapText="1"/>
    </xf>
    <xf numFmtId="4" fontId="6" fillId="0" borderId="19" xfId="1" applyNumberFormat="1" applyFont="1" applyFill="1" applyBorder="1" applyAlignment="1">
      <alignment horizontal="right" vertical="center" wrapText="1"/>
    </xf>
    <xf numFmtId="4" fontId="6" fillId="0" borderId="2" xfId="1" applyNumberFormat="1" applyFont="1" applyFill="1" applyBorder="1" applyAlignment="1">
      <alignment horizontal="right" vertical="center" wrapText="1"/>
    </xf>
    <xf numFmtId="4" fontId="6" fillId="0" borderId="13" xfId="1" applyNumberFormat="1" applyFont="1" applyFill="1" applyBorder="1" applyAlignment="1">
      <alignment horizontal="right" vertical="center" wrapText="1"/>
    </xf>
    <xf numFmtId="4" fontId="6" fillId="0" borderId="27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4" fontId="6" fillId="0" borderId="9" xfId="1" applyNumberFormat="1" applyFont="1" applyFill="1" applyBorder="1" applyAlignment="1">
      <alignment horizontal="right" vertical="center" wrapText="1"/>
    </xf>
    <xf numFmtId="4" fontId="6" fillId="0" borderId="29" xfId="1" applyNumberFormat="1" applyFont="1" applyFill="1" applyBorder="1" applyAlignment="1">
      <alignment horizontal="right" vertical="center" wrapText="1"/>
    </xf>
    <xf numFmtId="4" fontId="6" fillId="0" borderId="8" xfId="1" applyNumberFormat="1" applyFont="1" applyFill="1" applyBorder="1" applyAlignment="1">
      <alignment horizontal="right" vertical="center" wrapText="1"/>
    </xf>
    <xf numFmtId="4" fontId="6" fillId="0" borderId="12" xfId="1" applyNumberFormat="1" applyFont="1" applyFill="1" applyBorder="1" applyAlignment="1">
      <alignment horizontal="right" vertical="center" wrapText="1"/>
    </xf>
    <xf numFmtId="4" fontId="6" fillId="0" borderId="21" xfId="1" applyNumberFormat="1" applyFont="1" applyFill="1" applyBorder="1" applyAlignment="1">
      <alignment horizontal="right" vertical="center" wrapText="1"/>
    </xf>
    <xf numFmtId="4" fontId="6" fillId="0" borderId="17" xfId="1" applyNumberFormat="1" applyFont="1" applyFill="1" applyBorder="1" applyAlignment="1">
      <alignment horizontal="right" vertical="center" wrapText="1"/>
    </xf>
    <xf numFmtId="4" fontId="6" fillId="0" borderId="3" xfId="1" applyNumberFormat="1" applyFont="1" applyFill="1" applyBorder="1" applyAlignment="1">
      <alignment horizontal="right" vertical="center" wrapText="1"/>
    </xf>
    <xf numFmtId="4" fontId="5" fillId="0" borderId="8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4" fontId="5" fillId="0" borderId="17" xfId="1" applyNumberFormat="1" applyFont="1" applyFill="1" applyBorder="1" applyAlignment="1">
      <alignment horizontal="right" vertical="center"/>
    </xf>
    <xf numFmtId="4" fontId="5" fillId="0" borderId="8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2" xfId="1" applyNumberFormat="1" applyFont="1" applyFill="1" applyBorder="1" applyAlignment="1">
      <alignment horizontal="right" vertical="center"/>
    </xf>
    <xf numFmtId="4" fontId="6" fillId="0" borderId="17" xfId="1" quotePrefix="1" applyNumberFormat="1" applyFont="1" applyFill="1" applyBorder="1" applyAlignment="1">
      <alignment horizontal="right" vertical="center" wrapText="1"/>
    </xf>
    <xf numFmtId="4" fontId="6" fillId="0" borderId="1" xfId="1" quotePrefix="1" applyNumberFormat="1" applyFont="1" applyFill="1" applyBorder="1" applyAlignment="1">
      <alignment horizontal="right" vertical="center" wrapText="1"/>
    </xf>
    <xf numFmtId="4" fontId="6" fillId="0" borderId="64" xfId="1" applyNumberFormat="1" applyFont="1" applyFill="1" applyBorder="1" applyAlignment="1">
      <alignment horizontal="right" vertical="center" wrapText="1"/>
    </xf>
    <xf numFmtId="4" fontId="6" fillId="0" borderId="65" xfId="1" applyNumberFormat="1" applyFont="1" applyFill="1" applyBorder="1" applyAlignment="1">
      <alignment horizontal="right" vertical="center" wrapText="1"/>
    </xf>
    <xf numFmtId="4" fontId="6" fillId="0" borderId="66" xfId="1" applyNumberFormat="1" applyFont="1" applyFill="1" applyBorder="1" applyAlignment="1">
      <alignment horizontal="right" vertical="center" wrapText="1"/>
    </xf>
    <xf numFmtId="4" fontId="6" fillId="0" borderId="67" xfId="1" applyNumberFormat="1" applyFont="1" applyFill="1" applyBorder="1" applyAlignment="1">
      <alignment horizontal="right" vertical="center" wrapText="1"/>
    </xf>
    <xf numFmtId="4" fontId="6" fillId="0" borderId="68" xfId="1" applyNumberFormat="1" applyFont="1" applyFill="1" applyBorder="1" applyAlignment="1">
      <alignment horizontal="right" vertical="center" wrapText="1"/>
    </xf>
    <xf numFmtId="4" fontId="5" fillId="0" borderId="62" xfId="0" applyNumberFormat="1" applyFont="1" applyFill="1" applyBorder="1" applyAlignment="1">
      <alignment horizontal="right"/>
    </xf>
    <xf numFmtId="4" fontId="6" fillId="0" borderId="62" xfId="1" applyNumberFormat="1" applyFont="1" applyFill="1" applyBorder="1" applyAlignment="1">
      <alignment horizontal="right" vertical="center" wrapText="1"/>
    </xf>
    <xf numFmtId="4" fontId="5" fillId="0" borderId="21" xfId="1" applyNumberFormat="1" applyFont="1" applyFill="1" applyBorder="1" applyAlignment="1">
      <alignment horizontal="right" vertical="center"/>
    </xf>
    <xf numFmtId="4" fontId="5" fillId="0" borderId="29" xfId="1" applyNumberFormat="1" applyFont="1" applyFill="1" applyBorder="1" applyAlignment="1">
      <alignment horizontal="right" vertical="center"/>
    </xf>
    <xf numFmtId="4" fontId="5" fillId="0" borderId="28" xfId="1" applyNumberFormat="1" applyFont="1" applyFill="1" applyBorder="1" applyAlignment="1">
      <alignment horizontal="right" vertical="center"/>
    </xf>
    <xf numFmtId="4" fontId="5" fillId="0" borderId="27" xfId="1" applyNumberFormat="1" applyFont="1" applyFill="1" applyBorder="1" applyAlignment="1">
      <alignment horizontal="right" vertical="center"/>
    </xf>
    <xf numFmtId="4" fontId="5" fillId="0" borderId="19" xfId="1" applyNumberFormat="1" applyFont="1" applyFill="1" applyBorder="1" applyAlignment="1">
      <alignment horizontal="right" vertical="center"/>
    </xf>
    <xf numFmtId="4" fontId="10" fillId="0" borderId="49" xfId="1" applyNumberFormat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0" fontId="6" fillId="6" borderId="5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 wrapText="1"/>
    </xf>
    <xf numFmtId="43" fontId="6" fillId="6" borderId="5" xfId="1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/>
    </xf>
    <xf numFmtId="0" fontId="5" fillId="8" borderId="1" xfId="1" applyFont="1" applyFill="1" applyBorder="1" applyAlignment="1">
      <alignment horizontal="center" vertical="center"/>
    </xf>
    <xf numFmtId="0" fontId="5" fillId="8" borderId="2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right" vertical="center" wrapText="1"/>
    </xf>
    <xf numFmtId="0" fontId="6" fillId="6" borderId="8" xfId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right" vertical="center" wrapText="1"/>
    </xf>
    <xf numFmtId="0" fontId="6" fillId="6" borderId="17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right" vertical="center" wrapText="1"/>
    </xf>
    <xf numFmtId="0" fontId="6" fillId="6" borderId="5" xfId="1" applyFont="1" applyFill="1" applyBorder="1" applyAlignment="1">
      <alignment horizontal="right" vertical="center" wrapText="1"/>
    </xf>
    <xf numFmtId="0" fontId="6" fillId="6" borderId="8" xfId="1" applyFont="1" applyFill="1" applyBorder="1" applyAlignment="1">
      <alignment horizontal="right" vertical="center" wrapText="1"/>
    </xf>
    <xf numFmtId="0" fontId="6" fillId="6" borderId="17" xfId="1" applyFont="1" applyFill="1" applyBorder="1" applyAlignment="1">
      <alignment horizontal="right" vertical="center" wrapText="1"/>
    </xf>
    <xf numFmtId="0" fontId="5" fillId="8" borderId="6" xfId="1" applyFont="1" applyFill="1" applyBorder="1" applyAlignment="1">
      <alignment horizontal="left" vertical="center"/>
    </xf>
    <xf numFmtId="0" fontId="5" fillId="9" borderId="6" xfId="1" applyFont="1" applyFill="1" applyBorder="1" applyAlignment="1">
      <alignment horizontal="left" vertical="center"/>
    </xf>
    <xf numFmtId="0" fontId="6" fillId="5" borderId="6" xfId="1" applyFont="1" applyFill="1" applyBorder="1" applyAlignment="1">
      <alignment horizontal="left" vertical="center" wrapText="1"/>
    </xf>
    <xf numFmtId="0" fontId="6" fillId="5" borderId="7" xfId="1" applyFont="1" applyFill="1" applyBorder="1" applyAlignment="1">
      <alignment horizontal="left" vertical="center" wrapText="1"/>
    </xf>
    <xf numFmtId="0" fontId="5" fillId="9" borderId="16" xfId="1" applyFont="1" applyFill="1" applyBorder="1" applyAlignment="1">
      <alignment horizontal="left" vertical="center"/>
    </xf>
    <xf numFmtId="0" fontId="5" fillId="9" borderId="17" xfId="1" applyFont="1" applyFill="1" applyBorder="1" applyAlignment="1">
      <alignment horizontal="center" vertical="center"/>
    </xf>
    <xf numFmtId="0" fontId="5" fillId="8" borderId="4" xfId="1" applyFont="1" applyFill="1" applyBorder="1" applyAlignment="1">
      <alignment horizontal="left" vertical="center"/>
    </xf>
    <xf numFmtId="0" fontId="5" fillId="8" borderId="5" xfId="1" applyFont="1" applyFill="1" applyBorder="1" applyAlignment="1">
      <alignment horizontal="center" vertical="center"/>
    </xf>
    <xf numFmtId="0" fontId="5" fillId="8" borderId="7" xfId="1" applyFont="1" applyFill="1" applyBorder="1" applyAlignment="1">
      <alignment horizontal="left" vertical="center"/>
    </xf>
    <xf numFmtId="0" fontId="5" fillId="8" borderId="8" xfId="1" applyFont="1" applyFill="1" applyBorder="1" applyAlignment="1">
      <alignment horizontal="center" vertical="center"/>
    </xf>
    <xf numFmtId="0" fontId="5" fillId="8" borderId="10" xfId="1" applyFont="1" applyFill="1" applyBorder="1" applyAlignment="1">
      <alignment horizontal="left" vertical="center"/>
    </xf>
    <xf numFmtId="0" fontId="5" fillId="9" borderId="4" xfId="1" applyFont="1" applyFill="1" applyBorder="1" applyAlignment="1">
      <alignment horizontal="left" vertical="center"/>
    </xf>
    <xf numFmtId="0" fontId="5" fillId="9" borderId="7" xfId="1" applyFont="1" applyFill="1" applyBorder="1" applyAlignment="1">
      <alignment horizontal="left" vertical="center"/>
    </xf>
    <xf numFmtId="0" fontId="6" fillId="5" borderId="4" xfId="1" applyFont="1" applyFill="1" applyBorder="1" applyAlignment="1">
      <alignment horizontal="left" vertical="center" wrapText="1"/>
    </xf>
    <xf numFmtId="0" fontId="5" fillId="9" borderId="10" xfId="1" applyFont="1" applyFill="1" applyBorder="1" applyAlignment="1">
      <alignment horizontal="left" vertical="center"/>
    </xf>
    <xf numFmtId="0" fontId="6" fillId="6" borderId="28" xfId="1" applyFont="1" applyFill="1" applyBorder="1" applyAlignment="1">
      <alignment horizontal="left" vertical="center" wrapText="1"/>
    </xf>
    <xf numFmtId="0" fontId="6" fillId="6" borderId="29" xfId="1" applyFont="1" applyFill="1" applyBorder="1" applyAlignment="1">
      <alignment horizontal="left" vertical="center" wrapText="1"/>
    </xf>
    <xf numFmtId="0" fontId="6" fillId="6" borderId="27" xfId="1" applyFont="1" applyFill="1" applyBorder="1" applyAlignment="1">
      <alignment horizontal="left" vertical="center" wrapText="1"/>
    </xf>
    <xf numFmtId="0" fontId="6" fillId="6" borderId="21" xfId="1" applyFont="1" applyFill="1" applyBorder="1" applyAlignment="1">
      <alignment horizontal="left" vertical="center" wrapText="1"/>
    </xf>
    <xf numFmtId="0" fontId="6" fillId="6" borderId="19" xfId="1" applyFont="1" applyFill="1" applyBorder="1" applyAlignment="1">
      <alignment horizontal="left" vertical="center" wrapText="1"/>
    </xf>
    <xf numFmtId="0" fontId="5" fillId="6" borderId="28" xfId="0" applyFont="1" applyFill="1" applyBorder="1" applyAlignment="1">
      <alignment horizontal="left"/>
    </xf>
    <xf numFmtId="0" fontId="5" fillId="6" borderId="19" xfId="0" applyFont="1" applyFill="1" applyBorder="1" applyAlignment="1">
      <alignment horizontal="left"/>
    </xf>
    <xf numFmtId="165" fontId="10" fillId="0" borderId="1" xfId="1" applyNumberFormat="1" applyFont="1" applyFill="1" applyBorder="1" applyAlignment="1">
      <alignment vertical="center"/>
    </xf>
    <xf numFmtId="10" fontId="10" fillId="0" borderId="1" xfId="4" applyNumberFormat="1" applyFont="1" applyFill="1" applyBorder="1" applyAlignment="1">
      <alignment vertical="center"/>
    </xf>
    <xf numFmtId="10" fontId="5" fillId="0" borderId="1" xfId="4" applyNumberFormat="1" applyFont="1" applyFill="1" applyBorder="1" applyAlignment="1"/>
    <xf numFmtId="0" fontId="14" fillId="0" borderId="0" xfId="0" applyFont="1"/>
    <xf numFmtId="0" fontId="11" fillId="6" borderId="72" xfId="1" applyFont="1" applyFill="1" applyBorder="1" applyAlignment="1">
      <alignment horizontal="center" vertical="center" textRotation="255" wrapText="1"/>
    </xf>
    <xf numFmtId="0" fontId="11" fillId="6" borderId="57" xfId="1" applyFont="1" applyFill="1" applyBorder="1" applyAlignment="1">
      <alignment horizontal="center" vertical="center" textRotation="255" wrapText="1"/>
    </xf>
    <xf numFmtId="0" fontId="11" fillId="6" borderId="55" xfId="1" applyFont="1" applyFill="1" applyBorder="1" applyAlignment="1">
      <alignment horizontal="center" vertical="center" textRotation="255" wrapText="1"/>
    </xf>
    <xf numFmtId="0" fontId="11" fillId="6" borderId="56" xfId="1" applyFont="1" applyFill="1" applyBorder="1" applyAlignment="1">
      <alignment horizontal="center" vertical="center" textRotation="255" wrapText="1"/>
    </xf>
    <xf numFmtId="0" fontId="4" fillId="8" borderId="55" xfId="1" applyFont="1" applyFill="1" applyBorder="1" applyAlignment="1">
      <alignment horizontal="center" vertical="center" textRotation="255"/>
    </xf>
    <xf numFmtId="0" fontId="4" fillId="8" borderId="24" xfId="1" applyFont="1" applyFill="1" applyBorder="1" applyAlignment="1">
      <alignment horizontal="center" vertical="center" textRotation="255"/>
    </xf>
    <xf numFmtId="0" fontId="4" fillId="8" borderId="22" xfId="1" applyFont="1" applyFill="1" applyBorder="1" applyAlignment="1">
      <alignment horizontal="center" vertical="center" textRotation="255"/>
    </xf>
    <xf numFmtId="0" fontId="4" fillId="8" borderId="23" xfId="1" applyFont="1" applyFill="1" applyBorder="1" applyAlignment="1">
      <alignment horizontal="center" vertical="center" textRotation="255"/>
    </xf>
    <xf numFmtId="0" fontId="4" fillId="9" borderId="22" xfId="1" applyFont="1" applyFill="1" applyBorder="1" applyAlignment="1">
      <alignment horizontal="center" vertical="center" textRotation="255"/>
    </xf>
    <xf numFmtId="0" fontId="4" fillId="9" borderId="23" xfId="1" applyFont="1" applyFill="1" applyBorder="1" applyAlignment="1">
      <alignment horizontal="center" vertical="center" textRotation="255"/>
    </xf>
    <xf numFmtId="0" fontId="4" fillId="9" borderId="24" xfId="1" applyFont="1" applyFill="1" applyBorder="1" applyAlignment="1">
      <alignment horizontal="center" vertical="center" textRotation="255"/>
    </xf>
    <xf numFmtId="0" fontId="4" fillId="9" borderId="50" xfId="1" applyFont="1" applyFill="1" applyBorder="1" applyAlignment="1">
      <alignment horizontal="center" vertical="center" textRotation="255"/>
    </xf>
    <xf numFmtId="0" fontId="4" fillId="5" borderId="22" xfId="1" applyFont="1" applyFill="1" applyBorder="1" applyAlignment="1">
      <alignment horizontal="center" vertical="center" textRotation="255" wrapText="1"/>
    </xf>
    <xf numFmtId="0" fontId="4" fillId="5" borderId="23" xfId="1" applyFont="1" applyFill="1" applyBorder="1" applyAlignment="1">
      <alignment horizontal="center" vertical="center" textRotation="255" wrapText="1"/>
    </xf>
    <xf numFmtId="0" fontId="4" fillId="5" borderId="24" xfId="1" applyFont="1" applyFill="1" applyBorder="1" applyAlignment="1">
      <alignment horizontal="center" vertical="center" textRotation="255" wrapText="1"/>
    </xf>
    <xf numFmtId="0" fontId="4" fillId="5" borderId="25" xfId="1" applyFont="1" applyFill="1" applyBorder="1" applyAlignment="1">
      <alignment horizontal="center" vertical="center" textRotation="255" wrapText="1"/>
    </xf>
    <xf numFmtId="10" fontId="5" fillId="0" borderId="1" xfId="4" applyNumberFormat="1" applyFont="1" applyFill="1" applyBorder="1" applyAlignment="1">
      <alignment vertical="center"/>
    </xf>
    <xf numFmtId="10" fontId="10" fillId="19" borderId="1" xfId="4" applyNumberFormat="1" applyFont="1" applyFill="1" applyBorder="1" applyAlignment="1">
      <alignment vertical="center"/>
    </xf>
    <xf numFmtId="10" fontId="5" fillId="19" borderId="1" xfId="4" applyNumberFormat="1" applyFont="1" applyFill="1" applyBorder="1" applyAlignment="1"/>
    <xf numFmtId="165" fontId="10" fillId="19" borderId="1" xfId="1" applyNumberFormat="1" applyFont="1" applyFill="1" applyBorder="1" applyAlignment="1">
      <alignment vertical="center"/>
    </xf>
    <xf numFmtId="1" fontId="13" fillId="18" borderId="74" xfId="1" applyNumberFormat="1" applyFont="1" applyFill="1" applyBorder="1" applyAlignment="1">
      <alignment horizontal="center" vertical="center" wrapText="1"/>
    </xf>
    <xf numFmtId="0" fontId="19" fillId="18" borderId="69" xfId="0" applyFont="1" applyFill="1" applyBorder="1" applyAlignment="1">
      <alignment horizontal="center" vertical="center"/>
    </xf>
    <xf numFmtId="0" fontId="19" fillId="18" borderId="70" xfId="0" applyFont="1" applyFill="1" applyBorder="1" applyAlignment="1">
      <alignment horizontal="center" vertical="center"/>
    </xf>
    <xf numFmtId="0" fontId="19" fillId="18" borderId="74" xfId="0" applyFont="1" applyFill="1" applyBorder="1" applyAlignment="1">
      <alignment horizontal="center" vertical="center"/>
    </xf>
    <xf numFmtId="1" fontId="13" fillId="18" borderId="71" xfId="1" applyNumberFormat="1" applyFont="1" applyFill="1" applyBorder="1" applyAlignment="1">
      <alignment horizontal="center" vertical="center" wrapText="1"/>
    </xf>
    <xf numFmtId="0" fontId="19" fillId="18" borderId="31" xfId="0" applyFont="1" applyFill="1" applyBorder="1" applyAlignment="1">
      <alignment horizontal="center" vertical="center"/>
    </xf>
    <xf numFmtId="164" fontId="20" fillId="3" borderId="4" xfId="0" applyNumberFormat="1" applyFont="1" applyFill="1" applyBorder="1" applyAlignment="1">
      <alignment horizontal="center" vertical="center" wrapText="1"/>
    </xf>
    <xf numFmtId="164" fontId="20" fillId="3" borderId="5" xfId="0" applyNumberFormat="1" applyFont="1" applyFill="1" applyBorder="1" applyAlignment="1">
      <alignment horizontal="center" vertical="center" wrapText="1"/>
    </xf>
    <xf numFmtId="164" fontId="20" fillId="3" borderId="22" xfId="0" applyNumberFormat="1" applyFont="1" applyFill="1" applyBorder="1" applyAlignment="1">
      <alignment horizontal="center" vertical="center" wrapText="1"/>
    </xf>
    <xf numFmtId="10" fontId="10" fillId="0" borderId="5" xfId="4" applyNumberFormat="1" applyFont="1" applyFill="1" applyBorder="1" applyAlignment="1">
      <alignment vertical="center"/>
    </xf>
    <xf numFmtId="10" fontId="5" fillId="0" borderId="5" xfId="4" applyNumberFormat="1" applyFont="1" applyFill="1" applyBorder="1" applyAlignment="1"/>
    <xf numFmtId="165" fontId="10" fillId="0" borderId="5" xfId="1" applyNumberFormat="1" applyFont="1" applyFill="1" applyBorder="1" applyAlignment="1">
      <alignment vertical="center"/>
    </xf>
    <xf numFmtId="10" fontId="10" fillId="0" borderId="8" xfId="4" applyNumberFormat="1" applyFont="1" applyFill="1" applyBorder="1" applyAlignment="1">
      <alignment vertical="center"/>
    </xf>
    <xf numFmtId="10" fontId="5" fillId="0" borderId="8" xfId="4" applyNumberFormat="1" applyFont="1" applyFill="1" applyBorder="1" applyAlignment="1"/>
    <xf numFmtId="165" fontId="10" fillId="0" borderId="8" xfId="1" applyNumberFormat="1" applyFont="1" applyFill="1" applyBorder="1" applyAlignment="1">
      <alignment vertical="center"/>
    </xf>
    <xf numFmtId="10" fontId="10" fillId="19" borderId="8" xfId="4" applyNumberFormat="1" applyFont="1" applyFill="1" applyBorder="1" applyAlignment="1">
      <alignment vertical="center"/>
    </xf>
    <xf numFmtId="10" fontId="5" fillId="19" borderId="5" xfId="4" applyNumberFormat="1" applyFont="1" applyFill="1" applyBorder="1" applyAlignment="1"/>
    <xf numFmtId="165" fontId="10" fillId="19" borderId="5" xfId="1" applyNumberFormat="1" applyFont="1" applyFill="1" applyBorder="1" applyAlignment="1">
      <alignment vertical="center"/>
    </xf>
    <xf numFmtId="10" fontId="5" fillId="19" borderId="8" xfId="4" applyNumberFormat="1" applyFont="1" applyFill="1" applyBorder="1" applyAlignment="1"/>
    <xf numFmtId="165" fontId="10" fillId="19" borderId="8" xfId="1" applyNumberFormat="1" applyFont="1" applyFill="1" applyBorder="1" applyAlignment="1">
      <alignment vertical="center"/>
    </xf>
    <xf numFmtId="10" fontId="10" fillId="19" borderId="5" xfId="4" applyNumberFormat="1" applyFont="1" applyFill="1" applyBorder="1" applyAlignment="1">
      <alignment vertical="center"/>
    </xf>
    <xf numFmtId="10" fontId="5" fillId="0" borderId="5" xfId="4" applyNumberFormat="1" applyFont="1" applyFill="1" applyBorder="1" applyAlignment="1">
      <alignment vertical="center"/>
    </xf>
    <xf numFmtId="10" fontId="5" fillId="0" borderId="8" xfId="4" applyNumberFormat="1" applyFont="1" applyFill="1" applyBorder="1" applyAlignment="1">
      <alignment vertical="center"/>
    </xf>
    <xf numFmtId="10" fontId="5" fillId="19" borderId="5" xfId="4" applyNumberFormat="1" applyFont="1" applyFill="1" applyBorder="1" applyAlignment="1">
      <alignment vertical="center"/>
    </xf>
    <xf numFmtId="10" fontId="5" fillId="19" borderId="8" xfId="4" applyNumberFormat="1" applyFont="1" applyFill="1" applyBorder="1" applyAlignment="1">
      <alignment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/>
    <xf numFmtId="164" fontId="20" fillId="3" borderId="44" xfId="0" applyNumberFormat="1" applyFont="1" applyFill="1" applyBorder="1" applyAlignment="1">
      <alignment horizontal="left" vertical="center" wrapText="1" indent="2"/>
    </xf>
    <xf numFmtId="0" fontId="21" fillId="0" borderId="61" xfId="0" applyFont="1" applyBorder="1" applyAlignment="1">
      <alignment horizontal="left" vertical="center" wrapText="1" indent="2"/>
    </xf>
    <xf numFmtId="0" fontId="21" fillId="0" borderId="45" xfId="0" applyFont="1" applyBorder="1" applyAlignment="1">
      <alignment horizontal="left" vertical="center" wrapText="1" indent="2"/>
    </xf>
    <xf numFmtId="0" fontId="21" fillId="0" borderId="47" xfId="0" applyFont="1" applyBorder="1" applyAlignment="1">
      <alignment horizontal="left" vertical="center" wrapText="1" indent="2"/>
    </xf>
    <xf numFmtId="0" fontId="21" fillId="0" borderId="62" xfId="0" applyFont="1" applyBorder="1" applyAlignment="1">
      <alignment horizontal="left" vertical="center" wrapText="1" indent="2"/>
    </xf>
    <xf numFmtId="0" fontId="21" fillId="0" borderId="48" xfId="0" applyFont="1" applyBorder="1" applyAlignment="1">
      <alignment horizontal="left" vertical="center" wrapText="1" indent="2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64" fontId="15" fillId="17" borderId="37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15" fillId="17" borderId="6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2" fillId="2" borderId="28" xfId="1" applyFont="1" applyFill="1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textRotation="90" wrapText="1"/>
    </xf>
    <xf numFmtId="0" fontId="12" fillId="2" borderId="2" xfId="1" applyFont="1" applyFill="1" applyBorder="1" applyAlignment="1">
      <alignment horizontal="center" textRotation="90" wrapText="1"/>
    </xf>
    <xf numFmtId="0" fontId="12" fillId="2" borderId="22" xfId="1" applyFont="1" applyFill="1" applyBorder="1" applyAlignment="1">
      <alignment horizontal="center" vertical="center" wrapText="1"/>
    </xf>
    <xf numFmtId="0" fontId="12" fillId="2" borderId="50" xfId="1" applyFont="1" applyFill="1" applyBorder="1" applyAlignment="1">
      <alignment horizontal="center" vertical="center" wrapText="1"/>
    </xf>
    <xf numFmtId="0" fontId="4" fillId="8" borderId="68" xfId="1" applyFont="1" applyFill="1" applyBorder="1" applyAlignment="1">
      <alignment horizontal="center" vertical="center" textRotation="90"/>
    </xf>
    <xf numFmtId="0" fontId="4" fillId="8" borderId="66" xfId="1" applyFont="1" applyFill="1" applyBorder="1" applyAlignment="1">
      <alignment horizontal="center" vertical="center" textRotation="90"/>
    </xf>
    <xf numFmtId="0" fontId="4" fillId="8" borderId="56" xfId="1" applyFont="1" applyFill="1" applyBorder="1" applyAlignment="1">
      <alignment horizontal="center" vertical="center" textRotation="90"/>
    </xf>
    <xf numFmtId="0" fontId="4" fillId="8" borderId="75" xfId="1" applyFont="1" applyFill="1" applyBorder="1" applyAlignment="1">
      <alignment horizontal="center" vertical="center" textRotation="90"/>
    </xf>
    <xf numFmtId="0" fontId="1" fillId="8" borderId="30" xfId="1" applyFont="1" applyFill="1" applyBorder="1" applyAlignment="1">
      <alignment horizontal="center" vertical="center"/>
    </xf>
    <xf numFmtId="0" fontId="1" fillId="8" borderId="32" xfId="1" applyFont="1" applyFill="1" applyBorder="1" applyAlignment="1">
      <alignment horizontal="center" vertical="center"/>
    </xf>
    <xf numFmtId="0" fontId="1" fillId="8" borderId="22" xfId="1" applyFont="1" applyFill="1" applyBorder="1" applyAlignment="1">
      <alignment horizontal="center" vertical="center"/>
    </xf>
    <xf numFmtId="0" fontId="1" fillId="8" borderId="23" xfId="1" applyFont="1" applyFill="1" applyBorder="1" applyAlignment="1">
      <alignment horizontal="center" vertical="center"/>
    </xf>
    <xf numFmtId="0" fontId="1" fillId="8" borderId="24" xfId="1" applyFont="1" applyFill="1" applyBorder="1" applyAlignment="1">
      <alignment horizontal="center" vertical="center"/>
    </xf>
    <xf numFmtId="0" fontId="24" fillId="8" borderId="53" xfId="1" applyFont="1" applyFill="1" applyBorder="1" applyAlignment="1">
      <alignment horizontal="center" vertical="center"/>
    </xf>
    <xf numFmtId="0" fontId="24" fillId="8" borderId="54" xfId="1" applyFont="1" applyFill="1" applyBorder="1" applyAlignment="1">
      <alignment horizontal="center" vertical="center"/>
    </xf>
    <xf numFmtId="0" fontId="24" fillId="8" borderId="15" xfId="1" applyFont="1" applyFill="1" applyBorder="1" applyAlignment="1">
      <alignment horizontal="center" vertical="center"/>
    </xf>
    <xf numFmtId="164" fontId="8" fillId="16" borderId="30" xfId="0" applyNumberFormat="1" applyFont="1" applyFill="1" applyBorder="1" applyAlignment="1">
      <alignment horizontal="center" vertical="center" wrapText="1"/>
    </xf>
    <xf numFmtId="164" fontId="8" fillId="16" borderId="31" xfId="0" applyNumberFormat="1" applyFont="1" applyFill="1" applyBorder="1" applyAlignment="1">
      <alignment horizontal="center" vertical="center" wrapText="1"/>
    </xf>
    <xf numFmtId="0" fontId="24" fillId="6" borderId="53" xfId="1" applyFont="1" applyFill="1" applyBorder="1" applyAlignment="1">
      <alignment horizontal="center" vertical="center"/>
    </xf>
    <xf numFmtId="0" fontId="24" fillId="6" borderId="54" xfId="1" applyFont="1" applyFill="1" applyBorder="1" applyAlignment="1">
      <alignment horizontal="center" vertical="center"/>
    </xf>
    <xf numFmtId="0" fontId="24" fillId="6" borderId="15" xfId="1" applyFont="1" applyFill="1" applyBorder="1" applyAlignment="1">
      <alignment horizontal="center" vertical="center"/>
    </xf>
    <xf numFmtId="0" fontId="1" fillId="6" borderId="30" xfId="1" applyFont="1" applyFill="1" applyBorder="1" applyAlignment="1">
      <alignment horizontal="center" vertical="center"/>
    </xf>
    <xf numFmtId="0" fontId="1" fillId="6" borderId="31" xfId="1" applyFont="1" applyFill="1" applyBorder="1" applyAlignment="1">
      <alignment horizontal="center" vertical="center"/>
    </xf>
    <xf numFmtId="0" fontId="1" fillId="6" borderId="32" xfId="1" applyFont="1" applyFill="1" applyBorder="1" applyAlignment="1">
      <alignment horizontal="center" vertical="center"/>
    </xf>
    <xf numFmtId="0" fontId="11" fillId="6" borderId="0" xfId="1" applyFont="1" applyFill="1" applyBorder="1" applyAlignment="1">
      <alignment horizontal="center" vertical="center" textRotation="90" wrapText="1"/>
    </xf>
    <xf numFmtId="0" fontId="11" fillId="6" borderId="62" xfId="1" applyFont="1" applyFill="1" applyBorder="1" applyAlignment="1">
      <alignment horizontal="center" vertical="center" textRotation="90" wrapText="1"/>
    </xf>
    <xf numFmtId="0" fontId="1" fillId="6" borderId="33" xfId="1" applyFont="1" applyFill="1" applyBorder="1" applyAlignment="1">
      <alignment horizontal="center" vertical="center"/>
    </xf>
    <xf numFmtId="0" fontId="1" fillId="6" borderId="34" xfId="1" applyFont="1" applyFill="1" applyBorder="1" applyAlignment="1">
      <alignment horizontal="center" vertical="center"/>
    </xf>
    <xf numFmtId="0" fontId="24" fillId="9" borderId="53" xfId="1" applyFont="1" applyFill="1" applyBorder="1" applyAlignment="1">
      <alignment horizontal="center" vertical="center"/>
    </xf>
    <xf numFmtId="0" fontId="24" fillId="9" borderId="54" xfId="1" applyFont="1" applyFill="1" applyBorder="1" applyAlignment="1">
      <alignment horizontal="center" vertical="center"/>
    </xf>
    <xf numFmtId="0" fontId="24" fillId="9" borderId="15" xfId="1" applyFont="1" applyFill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8" xfId="0" applyNumberFormat="1" applyBorder="1" applyAlignment="1">
      <alignment horizontal="center" vertical="center"/>
    </xf>
    <xf numFmtId="0" fontId="4" fillId="9" borderId="55" xfId="1" applyFont="1" applyFill="1" applyBorder="1" applyAlignment="1">
      <alignment horizontal="center" vertical="center" textRotation="90"/>
    </xf>
    <xf numFmtId="0" fontId="4" fillId="9" borderId="56" xfId="1" applyFont="1" applyFill="1" applyBorder="1" applyAlignment="1">
      <alignment horizontal="center" vertical="center" textRotation="90"/>
    </xf>
    <xf numFmtId="0" fontId="4" fillId="9" borderId="75" xfId="1" applyFont="1" applyFill="1" applyBorder="1" applyAlignment="1">
      <alignment horizontal="center" vertical="center" textRotation="90"/>
    </xf>
    <xf numFmtId="0" fontId="1" fillId="9" borderId="22" xfId="1" applyFont="1" applyFill="1" applyBorder="1" applyAlignment="1">
      <alignment horizontal="center" vertical="center"/>
    </xf>
    <xf numFmtId="0" fontId="1" fillId="9" borderId="23" xfId="1" applyFont="1" applyFill="1" applyBorder="1" applyAlignment="1">
      <alignment horizontal="center" vertical="center"/>
    </xf>
    <xf numFmtId="0" fontId="1" fillId="9" borderId="24" xfId="1" applyFont="1" applyFill="1" applyBorder="1" applyAlignment="1">
      <alignment horizontal="center" vertical="center"/>
    </xf>
    <xf numFmtId="0" fontId="1" fillId="9" borderId="25" xfId="1" applyFont="1" applyFill="1" applyBorder="1" applyAlignment="1">
      <alignment horizontal="center" vertical="center"/>
    </xf>
    <xf numFmtId="0" fontId="1" fillId="9" borderId="50" xfId="1" applyFont="1" applyFill="1" applyBorder="1" applyAlignment="1">
      <alignment horizontal="center" vertical="center"/>
    </xf>
    <xf numFmtId="164" fontId="8" fillId="16" borderId="71" xfId="0" applyNumberFormat="1" applyFont="1" applyFill="1" applyBorder="1" applyAlignment="1">
      <alignment horizontal="center" vertical="center" wrapText="1"/>
    </xf>
    <xf numFmtId="0" fontId="0" fillId="0" borderId="71" xfId="0" applyBorder="1"/>
    <xf numFmtId="0" fontId="0" fillId="0" borderId="73" xfId="0" applyBorder="1"/>
    <xf numFmtId="10" fontId="0" fillId="19" borderId="5" xfId="0" applyNumberFormat="1" applyFill="1" applyBorder="1" applyAlignment="1">
      <alignment horizontal="center" vertical="center"/>
    </xf>
    <xf numFmtId="10" fontId="0" fillId="19" borderId="1" xfId="0" applyNumberFormat="1" applyFill="1" applyBorder="1" applyAlignment="1">
      <alignment horizontal="center" vertical="center"/>
    </xf>
    <xf numFmtId="10" fontId="0" fillId="19" borderId="8" xfId="0" applyNumberFormat="1" applyFill="1" applyBorder="1" applyAlignment="1">
      <alignment horizontal="center" vertical="center"/>
    </xf>
    <xf numFmtId="0" fontId="1" fillId="5" borderId="22" xfId="1" applyFont="1" applyFill="1" applyBorder="1" applyAlignment="1">
      <alignment horizontal="center" vertical="center"/>
    </xf>
    <xf numFmtId="0" fontId="1" fillId="5" borderId="23" xfId="1" applyFont="1" applyFill="1" applyBorder="1" applyAlignment="1">
      <alignment horizontal="center" vertical="center"/>
    </xf>
    <xf numFmtId="0" fontId="1" fillId="5" borderId="24" xfId="1" applyFont="1" applyFill="1" applyBorder="1" applyAlignment="1">
      <alignment horizontal="center" vertical="center"/>
    </xf>
    <xf numFmtId="0" fontId="24" fillId="5" borderId="53" xfId="1" applyFont="1" applyFill="1" applyBorder="1" applyAlignment="1">
      <alignment horizontal="center" vertical="center"/>
    </xf>
    <xf numFmtId="0" fontId="24" fillId="5" borderId="54" xfId="1" applyFont="1" applyFill="1" applyBorder="1" applyAlignment="1">
      <alignment horizontal="center" vertical="center"/>
    </xf>
    <xf numFmtId="0" fontId="24" fillId="5" borderId="15" xfId="1" applyFont="1" applyFill="1" applyBorder="1" applyAlignment="1">
      <alignment horizontal="center" vertical="center"/>
    </xf>
    <xf numFmtId="0" fontId="4" fillId="5" borderId="55" xfId="1" applyFont="1" applyFill="1" applyBorder="1" applyAlignment="1">
      <alignment horizontal="center" vertical="center" textRotation="90" wrapText="1"/>
    </xf>
    <xf numFmtId="0" fontId="4" fillId="5" borderId="56" xfId="1" applyFont="1" applyFill="1" applyBorder="1" applyAlignment="1">
      <alignment horizontal="center" vertical="center" textRotation="90" wrapText="1"/>
    </xf>
    <xf numFmtId="0" fontId="4" fillId="5" borderId="57" xfId="1" applyFont="1" applyFill="1" applyBorder="1" applyAlignment="1">
      <alignment horizontal="center" vertical="center" textRotation="90" wrapText="1"/>
    </xf>
    <xf numFmtId="164" fontId="15" fillId="17" borderId="44" xfId="0" applyNumberFormat="1" applyFont="1" applyFill="1" applyBorder="1" applyAlignment="1">
      <alignment horizontal="center" vertical="center" wrapText="1"/>
    </xf>
    <xf numFmtId="164" fontId="15" fillId="17" borderId="51" xfId="0" applyNumberFormat="1" applyFont="1" applyFill="1" applyBorder="1" applyAlignment="1">
      <alignment horizontal="center" vertical="center" wrapText="1"/>
    </xf>
    <xf numFmtId="10" fontId="0" fillId="0" borderId="40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2" fontId="6" fillId="0" borderId="49" xfId="1" applyNumberFormat="1" applyFont="1" applyFill="1" applyBorder="1" applyAlignment="1">
      <alignment horizontal="center" vertical="center" wrapText="1"/>
    </xf>
    <xf numFmtId="2" fontId="6" fillId="0" borderId="35" xfId="1" applyNumberFormat="1" applyFont="1" applyFill="1" applyBorder="1" applyAlignment="1">
      <alignment horizontal="center" vertical="center" wrapText="1"/>
    </xf>
    <xf numFmtId="2" fontId="6" fillId="0" borderId="36" xfId="1" applyNumberFormat="1" applyFont="1" applyFill="1" applyBorder="1" applyAlignment="1">
      <alignment horizontal="center" vertical="center" wrapText="1"/>
    </xf>
    <xf numFmtId="4" fontId="10" fillId="0" borderId="49" xfId="1" applyNumberFormat="1" applyFont="1" applyFill="1" applyBorder="1" applyAlignment="1">
      <alignment horizontal="center" vertical="center" wrapText="1"/>
    </xf>
    <xf numFmtId="4" fontId="10" fillId="0" borderId="36" xfId="1" applyNumberFormat="1" applyFont="1" applyFill="1" applyBorder="1" applyAlignment="1">
      <alignment horizontal="center" vertical="center" wrapText="1"/>
    </xf>
    <xf numFmtId="4" fontId="10" fillId="0" borderId="40" xfId="1" applyNumberFormat="1" applyFont="1" applyFill="1" applyBorder="1" applyAlignment="1">
      <alignment horizontal="center" vertical="center" wrapText="1"/>
    </xf>
    <xf numFmtId="4" fontId="10" fillId="0" borderId="14" xfId="1" applyNumberFormat="1" applyFont="1" applyFill="1" applyBorder="1" applyAlignment="1">
      <alignment horizontal="center" vertical="center" wrapText="1"/>
    </xf>
    <xf numFmtId="4" fontId="10" fillId="0" borderId="53" xfId="1" applyNumberFormat="1" applyFont="1" applyFill="1" applyBorder="1" applyAlignment="1">
      <alignment horizontal="center" vertical="center" wrapText="1"/>
    </xf>
    <xf numFmtId="4" fontId="10" fillId="0" borderId="15" xfId="1" applyNumberFormat="1" applyFont="1" applyFill="1" applyBorder="1" applyAlignment="1">
      <alignment horizontal="center" vertical="center" wrapText="1"/>
    </xf>
    <xf numFmtId="4" fontId="10" fillId="0" borderId="18" xfId="1" applyNumberFormat="1" applyFont="1" applyFill="1" applyBorder="1" applyAlignment="1">
      <alignment horizontal="center" vertical="center" wrapText="1"/>
    </xf>
    <xf numFmtId="4" fontId="10" fillId="0" borderId="54" xfId="1" applyNumberFormat="1" applyFont="1" applyFill="1" applyBorder="1" applyAlignment="1">
      <alignment horizontal="center" vertical="center" wrapText="1"/>
    </xf>
    <xf numFmtId="4" fontId="10" fillId="0" borderId="35" xfId="1" applyNumberFormat="1" applyFont="1" applyFill="1" applyBorder="1" applyAlignment="1">
      <alignment horizontal="center" vertical="center" wrapText="1"/>
    </xf>
    <xf numFmtId="10" fontId="2" fillId="0" borderId="35" xfId="2" applyNumberFormat="1" applyFill="1" applyBorder="1" applyAlignment="1">
      <alignment horizontal="center" vertical="center"/>
    </xf>
    <xf numFmtId="10" fontId="0" fillId="10" borderId="38" xfId="0" applyNumberFormat="1" applyFill="1" applyBorder="1" applyAlignment="1">
      <alignment horizontal="center" vertical="center"/>
    </xf>
    <xf numFmtId="10" fontId="0" fillId="10" borderId="39" xfId="0" applyNumberFormat="1" applyFill="1" applyBorder="1" applyAlignment="1">
      <alignment horizontal="center" vertical="center"/>
    </xf>
    <xf numFmtId="10" fontId="0" fillId="0" borderId="42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26" xfId="0" applyFill="1" applyBorder="1" applyAlignment="1">
      <alignment horizontal="center" vertical="center"/>
    </xf>
    <xf numFmtId="0" fontId="0" fillId="10" borderId="47" xfId="0" applyFill="1" applyBorder="1" applyAlignment="1">
      <alignment horizontal="center" vertical="center"/>
    </xf>
    <xf numFmtId="0" fontId="0" fillId="10" borderId="49" xfId="0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0" fontId="0" fillId="10" borderId="36" xfId="0" applyFill="1" applyBorder="1" applyAlignment="1">
      <alignment horizontal="center" vertical="center"/>
    </xf>
    <xf numFmtId="10" fontId="0" fillId="10" borderId="26" xfId="0" applyNumberFormat="1" applyFill="1" applyBorder="1" applyAlignment="1">
      <alignment horizontal="center" vertical="center"/>
    </xf>
    <xf numFmtId="10" fontId="0" fillId="10" borderId="47" xfId="0" applyNumberFormat="1" applyFill="1" applyBorder="1" applyAlignment="1">
      <alignment horizontal="center" vertical="center"/>
    </xf>
    <xf numFmtId="10" fontId="0" fillId="10" borderId="35" xfId="0" applyNumberFormat="1" applyFill="1" applyBorder="1" applyAlignment="1">
      <alignment horizontal="center" vertical="center"/>
    </xf>
    <xf numFmtId="10" fontId="0" fillId="10" borderId="36" xfId="0" applyNumberFormat="1" applyFill="1" applyBorder="1" applyAlignment="1">
      <alignment horizontal="center" vertical="center"/>
    </xf>
    <xf numFmtId="10" fontId="0" fillId="10" borderId="44" xfId="0" applyNumberFormat="1" applyFill="1" applyBorder="1" applyAlignment="1">
      <alignment horizontal="center" vertical="center"/>
    </xf>
    <xf numFmtId="10" fontId="0" fillId="10" borderId="49" xfId="0" applyNumberFormat="1" applyFill="1" applyBorder="1" applyAlignment="1">
      <alignment horizontal="center" vertical="center"/>
    </xf>
    <xf numFmtId="4" fontId="9" fillId="12" borderId="46" xfId="1" applyNumberFormat="1" applyFont="1" applyFill="1" applyBorder="1" applyAlignment="1">
      <alignment horizontal="right" vertical="center" wrapText="1"/>
    </xf>
    <xf numFmtId="4" fontId="9" fillId="12" borderId="48" xfId="1" applyNumberFormat="1" applyFont="1" applyFill="1" applyBorder="1" applyAlignment="1">
      <alignment horizontal="right" vertical="center" wrapText="1"/>
    </xf>
    <xf numFmtId="4" fontId="9" fillId="12" borderId="55" xfId="1" applyNumberFormat="1" applyFont="1" applyFill="1" applyBorder="1" applyAlignment="1">
      <alignment horizontal="right" vertical="center" wrapText="1"/>
    </xf>
    <xf numFmtId="4" fontId="9" fillId="12" borderId="56" xfId="1" applyNumberFormat="1" applyFont="1" applyFill="1" applyBorder="1" applyAlignment="1">
      <alignment horizontal="right" vertical="center" wrapText="1"/>
    </xf>
    <xf numFmtId="4" fontId="9" fillId="12" borderId="57" xfId="1" applyNumberFormat="1" applyFont="1" applyFill="1" applyBorder="1" applyAlignment="1">
      <alignment horizontal="right" vertical="center" wrapText="1"/>
    </xf>
    <xf numFmtId="10" fontId="0" fillId="0" borderId="49" xfId="0" applyNumberFormat="1" applyFill="1" applyBorder="1" applyAlignment="1">
      <alignment horizontal="center" vertical="center"/>
    </xf>
    <xf numFmtId="10" fontId="0" fillId="0" borderId="35" xfId="0" applyNumberFormat="1" applyFill="1" applyBorder="1" applyAlignment="1">
      <alignment horizontal="center" vertical="center"/>
    </xf>
    <xf numFmtId="10" fontId="0" fillId="0" borderId="36" xfId="0" applyNumberFormat="1" applyFill="1" applyBorder="1" applyAlignment="1">
      <alignment horizontal="center" vertical="center"/>
    </xf>
    <xf numFmtId="0" fontId="1" fillId="9" borderId="49" xfId="1" applyFont="1" applyFill="1" applyBorder="1" applyAlignment="1">
      <alignment horizontal="center" vertical="center"/>
    </xf>
    <xf numFmtId="0" fontId="3" fillId="9" borderId="35" xfId="1" applyFill="1" applyBorder="1" applyAlignment="1">
      <alignment horizontal="center" vertical="center"/>
    </xf>
    <xf numFmtId="0" fontId="3" fillId="9" borderId="36" xfId="1" applyFill="1" applyBorder="1" applyAlignment="1">
      <alignment horizontal="center" vertical="center"/>
    </xf>
    <xf numFmtId="0" fontId="1" fillId="9" borderId="30" xfId="1" applyFont="1" applyFill="1" applyBorder="1" applyAlignment="1">
      <alignment horizontal="center" vertical="center"/>
    </xf>
    <xf numFmtId="0" fontId="3" fillId="9" borderId="31" xfId="1" applyFill="1" applyBorder="1" applyAlignment="1">
      <alignment horizontal="center" vertical="center"/>
    </xf>
    <xf numFmtId="0" fontId="3" fillId="9" borderId="32" xfId="1" applyFill="1" applyBorder="1" applyAlignment="1">
      <alignment horizontal="center" vertical="center"/>
    </xf>
    <xf numFmtId="2" fontId="10" fillId="0" borderId="51" xfId="1" applyNumberFormat="1" applyFont="1" applyFill="1" applyBorder="1" applyAlignment="1">
      <alignment horizontal="center" vertical="center"/>
    </xf>
    <xf numFmtId="2" fontId="10" fillId="0" borderId="20" xfId="1" applyNumberFormat="1" applyFont="1" applyFill="1" applyBorder="1" applyAlignment="1">
      <alignment horizontal="center" vertical="center"/>
    </xf>
    <xf numFmtId="2" fontId="10" fillId="0" borderId="52" xfId="1" applyNumberFormat="1" applyFont="1" applyFill="1" applyBorder="1" applyAlignment="1">
      <alignment horizontal="center" vertical="center"/>
    </xf>
    <xf numFmtId="4" fontId="0" fillId="0" borderId="49" xfId="0" applyNumberFormat="1" applyBorder="1" applyAlignment="1">
      <alignment horizontal="right" vertical="center"/>
    </xf>
    <xf numFmtId="4" fontId="0" fillId="0" borderId="35" xfId="0" applyNumberFormat="1" applyBorder="1" applyAlignment="1">
      <alignment horizontal="right" vertical="center"/>
    </xf>
    <xf numFmtId="4" fontId="0" fillId="0" borderId="36" xfId="0" applyNumberFormat="1" applyBorder="1" applyAlignment="1">
      <alignment horizontal="right" vertical="center"/>
    </xf>
    <xf numFmtId="4" fontId="0" fillId="0" borderId="49" xfId="0" applyNumberFormat="1" applyBorder="1" applyAlignment="1">
      <alignment horizontal="center" vertical="center"/>
    </xf>
    <xf numFmtId="4" fontId="0" fillId="0" borderId="35" xfId="0" applyNumberForma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10" fontId="0" fillId="0" borderId="35" xfId="2" applyNumberFormat="1" applyFont="1" applyFill="1" applyBorder="1" applyAlignment="1">
      <alignment horizontal="center" vertical="center"/>
    </xf>
    <xf numFmtId="10" fontId="2" fillId="0" borderId="36" xfId="2" applyNumberFormat="1" applyFill="1" applyBorder="1" applyAlignment="1">
      <alignment horizontal="center" vertical="center"/>
    </xf>
    <xf numFmtId="10" fontId="0" fillId="0" borderId="55" xfId="0" applyNumberFormat="1" applyBorder="1" applyAlignment="1">
      <alignment horizontal="center" vertical="center"/>
    </xf>
    <xf numFmtId="10" fontId="0" fillId="0" borderId="56" xfId="0" applyNumberFormat="1" applyBorder="1" applyAlignment="1">
      <alignment horizontal="center" vertical="center"/>
    </xf>
    <xf numFmtId="10" fontId="0" fillId="0" borderId="57" xfId="0" applyNumberFormat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2" fontId="10" fillId="0" borderId="8" xfId="1" applyNumberFormat="1" applyFont="1" applyFill="1" applyBorder="1" applyAlignment="1">
      <alignment horizontal="center" vertical="center" wrapText="1"/>
    </xf>
    <xf numFmtId="2" fontId="10" fillId="0" borderId="40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 wrapText="1"/>
    </xf>
    <xf numFmtId="2" fontId="10" fillId="0" borderId="18" xfId="1" applyNumberFormat="1" applyFont="1" applyFill="1" applyBorder="1" applyAlignment="1">
      <alignment horizontal="center" vertical="center"/>
    </xf>
    <xf numFmtId="2" fontId="10" fillId="0" borderId="14" xfId="1" applyNumberFormat="1" applyFont="1" applyFill="1" applyBorder="1" applyAlignment="1">
      <alignment horizontal="center" vertical="center"/>
    </xf>
    <xf numFmtId="2" fontId="10" fillId="0" borderId="40" xfId="1" applyNumberFormat="1" applyFont="1" applyFill="1" applyBorder="1" applyAlignment="1">
      <alignment horizontal="center" vertical="center"/>
    </xf>
    <xf numFmtId="2" fontId="10" fillId="0" borderId="5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0" fillId="0" borderId="8" xfId="1" applyNumberFormat="1" applyFont="1" applyFill="1" applyBorder="1" applyAlignment="1">
      <alignment horizontal="center" vertical="center"/>
    </xf>
    <xf numFmtId="2" fontId="10" fillId="0" borderId="17" xfId="1" applyNumberFormat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/>
    </xf>
    <xf numFmtId="10" fontId="0" fillId="0" borderId="46" xfId="0" applyNumberFormat="1" applyBorder="1" applyAlignment="1">
      <alignment horizontal="center" vertical="center"/>
    </xf>
    <xf numFmtId="10" fontId="0" fillId="0" borderId="48" xfId="0" applyNumberFormat="1" applyBorder="1" applyAlignment="1">
      <alignment horizontal="center" vertical="center"/>
    </xf>
    <xf numFmtId="10" fontId="2" fillId="0" borderId="49" xfId="2" applyNumberForma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10" fontId="0" fillId="10" borderId="5" xfId="0" applyNumberFormat="1" applyFill="1" applyBorder="1" applyAlignment="1">
      <alignment horizontal="center" vertical="center"/>
    </xf>
    <xf numFmtId="10" fontId="0" fillId="10" borderId="8" xfId="0" applyNumberFormat="1" applyFill="1" applyBorder="1" applyAlignment="1">
      <alignment horizontal="center" vertical="center"/>
    </xf>
    <xf numFmtId="10" fontId="0" fillId="0" borderId="22" xfId="0" applyNumberFormat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10" fontId="0" fillId="10" borderId="37" xfId="0" applyNumberFormat="1" applyFill="1" applyBorder="1" applyAlignment="1">
      <alignment horizontal="center" vertical="center"/>
    </xf>
    <xf numFmtId="10" fontId="0" fillId="10" borderId="16" xfId="0" applyNumberFormat="1" applyFill="1" applyBorder="1" applyAlignment="1">
      <alignment horizontal="center" vertical="center"/>
    </xf>
    <xf numFmtId="10" fontId="0" fillId="0" borderId="41" xfId="0" applyNumberFormat="1" applyBorder="1" applyAlignment="1">
      <alignment horizontal="center" vertical="center"/>
    </xf>
    <xf numFmtId="10" fontId="0" fillId="0" borderId="25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10" borderId="1" xfId="0" applyNumberFormat="1" applyFill="1" applyBorder="1" applyAlignment="1">
      <alignment horizontal="center" vertical="center"/>
    </xf>
    <xf numFmtId="10" fontId="0" fillId="0" borderId="23" xfId="0" applyNumberFormat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17" xfId="0" applyNumberFormat="1" applyBorder="1" applyAlignment="1">
      <alignment horizontal="center" vertical="center"/>
    </xf>
    <xf numFmtId="10" fontId="0" fillId="10" borderId="17" xfId="0" applyNumberForma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10" borderId="2" xfId="0" applyNumberFormat="1" applyFill="1" applyBorder="1" applyAlignment="1">
      <alignment horizontal="center" vertical="center"/>
    </xf>
    <xf numFmtId="10" fontId="0" fillId="0" borderId="50" xfId="0" applyNumberFormat="1" applyBorder="1" applyAlignment="1">
      <alignment horizontal="center" vertical="center"/>
    </xf>
    <xf numFmtId="4" fontId="0" fillId="0" borderId="5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1" xfId="0" applyNumberFormat="1" applyFill="1" applyBorder="1" applyAlignment="1">
      <alignment horizontal="right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 vertical="center"/>
    </xf>
    <xf numFmtId="4" fontId="9" fillId="7" borderId="30" xfId="1" applyNumberFormat="1" applyFont="1" applyFill="1" applyBorder="1" applyAlignment="1">
      <alignment horizontal="right" vertical="center" wrapText="1"/>
    </xf>
    <xf numFmtId="4" fontId="9" fillId="7" borderId="31" xfId="1" applyNumberFormat="1" applyFont="1" applyFill="1" applyBorder="1" applyAlignment="1">
      <alignment horizontal="right" vertical="center" wrapText="1"/>
    </xf>
    <xf numFmtId="4" fontId="9" fillId="7" borderId="32" xfId="1" applyNumberFormat="1" applyFont="1" applyFill="1" applyBorder="1" applyAlignment="1">
      <alignment horizontal="right" vertical="center" wrapText="1"/>
    </xf>
    <xf numFmtId="4" fontId="9" fillId="7" borderId="33" xfId="1" applyNumberFormat="1" applyFont="1" applyFill="1" applyBorder="1" applyAlignment="1">
      <alignment horizontal="right" vertical="center" wrapText="1"/>
    </xf>
    <xf numFmtId="4" fontId="0" fillId="0" borderId="3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9" fillId="7" borderId="34" xfId="1" applyNumberFormat="1" applyFont="1" applyFill="1" applyBorder="1" applyAlignment="1">
      <alignment horizontal="right" vertical="center" wrapText="1"/>
    </xf>
    <xf numFmtId="4" fontId="0" fillId="0" borderId="13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right" vertical="center"/>
    </xf>
    <xf numFmtId="4" fontId="0" fillId="0" borderId="5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12" xfId="0" applyNumberFormat="1" applyBorder="1" applyAlignment="1">
      <alignment horizontal="right" vertical="center"/>
    </xf>
    <xf numFmtId="4" fontId="9" fillId="7" borderId="35" xfId="1" applyNumberFormat="1" applyFont="1" applyFill="1" applyBorder="1" applyAlignment="1">
      <alignment horizontal="right" vertical="center" wrapText="1"/>
    </xf>
    <xf numFmtId="4" fontId="0" fillId="0" borderId="41" xfId="0" applyNumberFormat="1" applyBorder="1" applyAlignment="1">
      <alignment horizontal="right" vertical="center"/>
    </xf>
    <xf numFmtId="4" fontId="0" fillId="0" borderId="42" xfId="0" applyNumberFormat="1" applyBorder="1" applyAlignment="1">
      <alignment horizontal="right" vertical="center"/>
    </xf>
    <xf numFmtId="4" fontId="0" fillId="0" borderId="51" xfId="0" applyNumberFormat="1" applyBorder="1" applyAlignment="1">
      <alignment horizontal="right" vertical="center"/>
    </xf>
    <xf numFmtId="4" fontId="0" fillId="0" borderId="20" xfId="0" applyNumberFormat="1" applyBorder="1" applyAlignment="1">
      <alignment horizontal="right" vertical="center"/>
    </xf>
    <xf numFmtId="4" fontId="0" fillId="0" borderId="52" xfId="0" applyNumberFormat="1" applyBorder="1" applyAlignment="1">
      <alignment horizontal="right" vertical="center"/>
    </xf>
    <xf numFmtId="4" fontId="0" fillId="0" borderId="53" xfId="0" applyNumberFormat="1" applyBorder="1" applyAlignment="1">
      <alignment horizontal="right" vertical="center"/>
    </xf>
    <xf numFmtId="4" fontId="0" fillId="0" borderId="5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9" fillId="7" borderId="49" xfId="1" applyNumberFormat="1" applyFont="1" applyFill="1" applyBorder="1" applyAlignment="1">
      <alignment horizontal="right" vertical="center" wrapText="1"/>
    </xf>
    <xf numFmtId="4" fontId="9" fillId="7" borderId="36" xfId="1" applyNumberFormat="1" applyFont="1" applyFill="1" applyBorder="1" applyAlignment="1">
      <alignment horizontal="right" vertical="center" wrapText="1"/>
    </xf>
    <xf numFmtId="4" fontId="0" fillId="0" borderId="43" xfId="0" applyNumberFormat="1" applyBorder="1" applyAlignment="1">
      <alignment horizontal="right" vertical="center"/>
    </xf>
    <xf numFmtId="0" fontId="11" fillId="6" borderId="13" xfId="1" applyFont="1" applyFill="1" applyBorder="1" applyAlignment="1">
      <alignment horizontal="center" vertical="center" textRotation="90" wrapText="1"/>
    </xf>
    <xf numFmtId="0" fontId="11" fillId="6" borderId="54" xfId="1" applyFont="1" applyFill="1" applyBorder="1" applyAlignment="1">
      <alignment horizontal="center" vertical="center" textRotation="90" wrapText="1"/>
    </xf>
    <xf numFmtId="0" fontId="11" fillId="6" borderId="3" xfId="1" applyFont="1" applyFill="1" applyBorder="1" applyAlignment="1">
      <alignment horizontal="center" vertical="center" textRotation="90" wrapText="1"/>
    </xf>
    <xf numFmtId="0" fontId="4" fillId="9" borderId="30" xfId="1" applyFont="1" applyFill="1" applyBorder="1" applyAlignment="1">
      <alignment horizontal="center" vertical="center" textRotation="90"/>
    </xf>
    <xf numFmtId="0" fontId="4" fillId="9" borderId="31" xfId="1" applyFont="1" applyFill="1" applyBorder="1" applyAlignment="1">
      <alignment horizontal="center" vertical="center" textRotation="90"/>
    </xf>
    <xf numFmtId="0" fontId="4" fillId="9" borderId="32" xfId="1" applyFont="1" applyFill="1" applyBorder="1" applyAlignment="1">
      <alignment horizontal="center" vertical="center" textRotation="90"/>
    </xf>
    <xf numFmtId="0" fontId="4" fillId="8" borderId="33" xfId="1" applyFont="1" applyFill="1" applyBorder="1" applyAlignment="1">
      <alignment horizontal="center" vertical="center" textRotation="90"/>
    </xf>
    <xf numFmtId="0" fontId="4" fillId="8" borderId="31" xfId="1" applyFont="1" applyFill="1" applyBorder="1" applyAlignment="1">
      <alignment horizontal="center" vertical="center" textRotation="90"/>
    </xf>
    <xf numFmtId="0" fontId="4" fillId="8" borderId="32" xfId="1" applyFont="1" applyFill="1" applyBorder="1" applyAlignment="1">
      <alignment horizontal="center" vertical="center" textRotation="90"/>
    </xf>
    <xf numFmtId="0" fontId="1" fillId="6" borderId="49" xfId="1" applyFont="1" applyFill="1" applyBorder="1" applyAlignment="1">
      <alignment horizontal="center" vertical="center"/>
    </xf>
    <xf numFmtId="0" fontId="1" fillId="6" borderId="35" xfId="1" applyFont="1" applyFill="1" applyBorder="1" applyAlignment="1">
      <alignment horizontal="center" vertical="center"/>
    </xf>
    <xf numFmtId="0" fontId="1" fillId="6" borderId="36" xfId="1" applyFont="1" applyFill="1" applyBorder="1" applyAlignment="1">
      <alignment horizontal="center" vertical="center"/>
    </xf>
    <xf numFmtId="0" fontId="1" fillId="8" borderId="33" xfId="1" applyFont="1" applyFill="1" applyBorder="1" applyAlignment="1">
      <alignment horizontal="center" vertical="center"/>
    </xf>
    <xf numFmtId="0" fontId="3" fillId="8" borderId="32" xfId="1" applyFill="1" applyBorder="1" applyAlignment="1">
      <alignment horizontal="center" vertical="center"/>
    </xf>
    <xf numFmtId="0" fontId="3" fillId="8" borderId="31" xfId="1" applyFill="1" applyBorder="1" applyAlignment="1">
      <alignment horizontal="center" vertical="center"/>
    </xf>
    <xf numFmtId="0" fontId="1" fillId="9" borderId="33" xfId="1" applyFont="1" applyFill="1" applyBorder="1" applyAlignment="1">
      <alignment horizontal="center" vertical="center"/>
    </xf>
    <xf numFmtId="0" fontId="3" fillId="9" borderId="34" xfId="1" applyFill="1" applyBorder="1" applyAlignment="1">
      <alignment horizontal="center" vertical="center"/>
    </xf>
    <xf numFmtId="0" fontId="1" fillId="9" borderId="35" xfId="1" applyFont="1" applyFill="1" applyBorder="1" applyAlignment="1">
      <alignment horizontal="center" vertical="center"/>
    </xf>
    <xf numFmtId="0" fontId="3" fillId="6" borderId="32" xfId="1" applyFill="1" applyBorder="1" applyAlignment="1">
      <alignment horizontal="center" vertical="center"/>
    </xf>
    <xf numFmtId="4" fontId="10" fillId="0" borderId="51" xfId="1" applyNumberFormat="1" applyFont="1" applyFill="1" applyBorder="1" applyAlignment="1">
      <alignment horizontal="center" vertical="center" wrapText="1"/>
    </xf>
    <xf numFmtId="4" fontId="10" fillId="0" borderId="20" xfId="1" applyNumberFormat="1" applyFont="1" applyFill="1" applyBorder="1" applyAlignment="1">
      <alignment horizontal="center" vertical="center" wrapText="1"/>
    </xf>
    <xf numFmtId="4" fontId="10" fillId="0" borderId="52" xfId="1" applyNumberFormat="1" applyFont="1" applyFill="1" applyBorder="1" applyAlignment="1">
      <alignment horizontal="center" vertical="center" wrapText="1"/>
    </xf>
    <xf numFmtId="2" fontId="10" fillId="0" borderId="28" xfId="1" applyNumberFormat="1" applyFont="1" applyFill="1" applyBorder="1" applyAlignment="1">
      <alignment horizontal="center" vertical="center"/>
    </xf>
    <xf numFmtId="2" fontId="10" fillId="0" borderId="27" xfId="1" applyNumberFormat="1" applyFont="1" applyFill="1" applyBorder="1" applyAlignment="1">
      <alignment horizontal="center" vertical="center"/>
    </xf>
    <xf numFmtId="2" fontId="10" fillId="0" borderId="29" xfId="1" applyNumberFormat="1" applyFont="1" applyFill="1" applyBorder="1" applyAlignment="1">
      <alignment horizontal="center" vertical="center"/>
    </xf>
    <xf numFmtId="2" fontId="10" fillId="0" borderId="21" xfId="1" applyNumberFormat="1" applyFont="1" applyFill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 vertical="center"/>
    </xf>
    <xf numFmtId="0" fontId="4" fillId="5" borderId="30" xfId="1" applyFont="1" applyFill="1" applyBorder="1" applyAlignment="1">
      <alignment horizontal="center" vertical="center" textRotation="90" wrapText="1"/>
    </xf>
    <xf numFmtId="0" fontId="4" fillId="5" borderId="31" xfId="1" applyFont="1" applyFill="1" applyBorder="1" applyAlignment="1">
      <alignment horizontal="center" vertical="center" textRotation="90" wrapText="1"/>
    </xf>
    <xf numFmtId="0" fontId="4" fillId="5" borderId="59" xfId="1" applyFont="1" applyFill="1" applyBorder="1" applyAlignment="1">
      <alignment horizontal="center" vertical="center" textRotation="90" wrapText="1"/>
    </xf>
    <xf numFmtId="0" fontId="4" fillId="5" borderId="60" xfId="1" applyFont="1" applyFill="1" applyBorder="1" applyAlignment="1">
      <alignment horizontal="center" vertical="center" textRotation="90" wrapText="1"/>
    </xf>
    <xf numFmtId="0" fontId="1" fillId="5" borderId="49" xfId="1" applyFont="1" applyFill="1" applyBorder="1" applyAlignment="1">
      <alignment horizontal="center" vertical="center"/>
    </xf>
    <xf numFmtId="0" fontId="3" fillId="5" borderId="35" xfId="1" applyFill="1" applyBorder="1" applyAlignment="1">
      <alignment horizontal="center" vertical="center"/>
    </xf>
    <xf numFmtId="0" fontId="3" fillId="5" borderId="36" xfId="1" applyFill="1" applyBorder="1" applyAlignment="1">
      <alignment horizontal="center" vertical="center"/>
    </xf>
    <xf numFmtId="0" fontId="1" fillId="5" borderId="30" xfId="1" applyFont="1" applyFill="1" applyBorder="1" applyAlignment="1">
      <alignment horizontal="center" vertical="center"/>
    </xf>
    <xf numFmtId="0" fontId="3" fillId="5" borderId="31" xfId="1" applyFill="1" applyBorder="1" applyAlignment="1">
      <alignment horizontal="center" vertical="center"/>
    </xf>
    <xf numFmtId="0" fontId="3" fillId="5" borderId="32" xfId="1" applyFill="1" applyBorder="1" applyAlignment="1">
      <alignment horizontal="center" vertical="center"/>
    </xf>
    <xf numFmtId="0" fontId="1" fillId="5" borderId="58" xfId="1" applyFont="1" applyFill="1" applyBorder="1" applyAlignment="1">
      <alignment horizontal="center" vertical="center"/>
    </xf>
    <xf numFmtId="0" fontId="3" fillId="5" borderId="59" xfId="1" applyFill="1" applyBorder="1" applyAlignment="1">
      <alignment horizontal="center" vertical="center"/>
    </xf>
    <xf numFmtId="0" fontId="3" fillId="5" borderId="60" xfId="1" applyFill="1" applyBorder="1" applyAlignment="1">
      <alignment horizontal="center" vertical="center"/>
    </xf>
    <xf numFmtId="2" fontId="10" fillId="0" borderId="51" xfId="1" applyNumberFormat="1" applyFont="1" applyFill="1" applyBorder="1" applyAlignment="1">
      <alignment horizontal="center" vertical="center" wrapText="1"/>
    </xf>
    <xf numFmtId="2" fontId="10" fillId="0" borderId="20" xfId="1" applyNumberFormat="1" applyFont="1" applyFill="1" applyBorder="1" applyAlignment="1">
      <alignment horizontal="center" vertical="center" wrapText="1"/>
    </xf>
    <xf numFmtId="2" fontId="10" fillId="0" borderId="52" xfId="1" applyNumberFormat="1" applyFont="1" applyFill="1" applyBorder="1" applyAlignment="1">
      <alignment horizontal="center" vertical="center" wrapText="1"/>
    </xf>
    <xf numFmtId="2" fontId="10" fillId="0" borderId="28" xfId="1" applyNumberFormat="1" applyFont="1" applyFill="1" applyBorder="1" applyAlignment="1">
      <alignment horizontal="center" vertical="center" wrapText="1"/>
    </xf>
    <xf numFmtId="2" fontId="10" fillId="0" borderId="27" xfId="1" applyNumberFormat="1" applyFont="1" applyFill="1" applyBorder="1" applyAlignment="1">
      <alignment horizontal="center" vertical="center" wrapText="1"/>
    </xf>
    <xf numFmtId="2" fontId="10" fillId="0" borderId="29" xfId="1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right" vertical="center"/>
    </xf>
    <xf numFmtId="4" fontId="0" fillId="14" borderId="36" xfId="0" applyNumberFormat="1" applyFill="1" applyBorder="1" applyAlignment="1">
      <alignment horizontal="right" vertical="center"/>
    </xf>
    <xf numFmtId="4" fontId="0" fillId="14" borderId="55" xfId="0" applyNumberFormat="1" applyFill="1" applyBorder="1" applyAlignment="1">
      <alignment horizontal="right" vertical="center"/>
    </xf>
    <xf numFmtId="4" fontId="0" fillId="14" borderId="56" xfId="0" applyNumberFormat="1" applyFill="1" applyBorder="1" applyAlignment="1">
      <alignment horizontal="right" vertical="center"/>
    </xf>
    <xf numFmtId="4" fontId="0" fillId="14" borderId="57" xfId="0" applyNumberFormat="1" applyFill="1" applyBorder="1" applyAlignment="1">
      <alignment horizontal="right" vertical="center"/>
    </xf>
    <xf numFmtId="4" fontId="9" fillId="12" borderId="45" xfId="1" applyNumberFormat="1" applyFont="1" applyFill="1" applyBorder="1" applyAlignment="1">
      <alignment horizontal="right" vertical="center" wrapText="1"/>
    </xf>
    <xf numFmtId="10" fontId="0" fillId="0" borderId="26" xfId="0" applyNumberFormat="1" applyFill="1" applyBorder="1" applyAlignment="1">
      <alignment horizontal="center" vertical="center"/>
    </xf>
    <xf numFmtId="10" fontId="0" fillId="0" borderId="47" xfId="0" applyNumberFormat="1" applyFill="1" applyBorder="1" applyAlignment="1">
      <alignment horizontal="center" vertical="center"/>
    </xf>
    <xf numFmtId="0" fontId="0" fillId="13" borderId="0" xfId="0" applyFill="1" applyAlignment="1">
      <alignment horizontal="center"/>
    </xf>
    <xf numFmtId="0" fontId="0" fillId="15" borderId="0" xfId="0" applyFill="1" applyAlignment="1">
      <alignment horizontal="center"/>
    </xf>
    <xf numFmtId="4" fontId="0" fillId="14" borderId="49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10" fontId="0" fillId="10" borderId="40" xfId="0" applyNumberFormat="1" applyFill="1" applyBorder="1" applyAlignment="1">
      <alignment horizontal="center" vertical="center"/>
    </xf>
    <xf numFmtId="10" fontId="0" fillId="10" borderId="14" xfId="0" applyNumberFormat="1" applyFill="1" applyBorder="1" applyAlignment="1">
      <alignment horizontal="center" vertical="center"/>
    </xf>
    <xf numFmtId="10" fontId="0" fillId="10" borderId="18" xfId="0" applyNumberFormat="1" applyFill="1" applyBorder="1" applyAlignment="1">
      <alignment horizontal="center" vertical="center"/>
    </xf>
    <xf numFmtId="10" fontId="10" fillId="0" borderId="40" xfId="1" applyNumberFormat="1" applyFont="1" applyFill="1" applyBorder="1" applyAlignment="1">
      <alignment horizontal="center" vertical="center" wrapText="1"/>
    </xf>
    <xf numFmtId="10" fontId="10" fillId="0" borderId="18" xfId="1" applyNumberFormat="1" applyFont="1" applyFill="1" applyBorder="1" applyAlignment="1">
      <alignment horizontal="center" vertical="center" wrapText="1"/>
    </xf>
    <xf numFmtId="10" fontId="10" fillId="0" borderId="14" xfId="1" applyNumberFormat="1" applyFont="1" applyFill="1" applyBorder="1" applyAlignment="1">
      <alignment horizontal="center" vertical="center" wrapText="1"/>
    </xf>
    <xf numFmtId="10" fontId="10" fillId="0" borderId="41" xfId="1" applyNumberFormat="1" applyFont="1" applyFill="1" applyBorder="1" applyAlignment="1">
      <alignment horizontal="center" vertical="center" wrapText="1"/>
    </xf>
    <xf numFmtId="10" fontId="10" fillId="0" borderId="43" xfId="1" applyNumberFormat="1" applyFont="1" applyFill="1" applyBorder="1" applyAlignment="1">
      <alignment horizontal="center" vertical="center" wrapText="1"/>
    </xf>
    <xf numFmtId="10" fontId="10" fillId="0" borderId="42" xfId="1" applyNumberFormat="1" applyFont="1" applyFill="1" applyBorder="1" applyAlignment="1">
      <alignment horizontal="center" vertical="center" wrapText="1"/>
    </xf>
    <xf numFmtId="10" fontId="0" fillId="10" borderId="46" xfId="0" applyNumberFormat="1" applyFill="1" applyBorder="1" applyAlignment="1">
      <alignment horizontal="center" vertical="center"/>
    </xf>
    <xf numFmtId="10" fontId="0" fillId="10" borderId="48" xfId="0" applyNumberFormat="1" applyFill="1" applyBorder="1" applyAlignment="1">
      <alignment horizontal="center" vertical="center"/>
    </xf>
    <xf numFmtId="10" fontId="0" fillId="10" borderId="55" xfId="0" applyNumberFormat="1" applyFill="1" applyBorder="1" applyAlignment="1">
      <alignment horizontal="center" vertical="center"/>
    </xf>
    <xf numFmtId="10" fontId="0" fillId="10" borderId="56" xfId="0" applyNumberFormat="1" applyFill="1" applyBorder="1" applyAlignment="1">
      <alignment horizontal="center" vertical="center"/>
    </xf>
    <xf numFmtId="10" fontId="0" fillId="10" borderId="57" xfId="0" applyNumberFormat="1" applyFill="1" applyBorder="1" applyAlignment="1">
      <alignment horizontal="center" vertical="center"/>
    </xf>
    <xf numFmtId="10" fontId="2" fillId="10" borderId="35" xfId="2" applyNumberFormat="1" applyFill="1" applyBorder="1" applyAlignment="1">
      <alignment horizontal="center" vertical="center"/>
    </xf>
    <xf numFmtId="10" fontId="2" fillId="10" borderId="36" xfId="2" applyNumberFormat="1" applyFill="1" applyBorder="1" applyAlignment="1">
      <alignment horizontal="center" vertical="center"/>
    </xf>
    <xf numFmtId="10" fontId="10" fillId="19" borderId="17" xfId="4" applyNumberFormat="1" applyFont="1" applyFill="1" applyBorder="1" applyAlignment="1">
      <alignment vertical="center"/>
    </xf>
  </cellXfs>
  <cellStyles count="5">
    <cellStyle name="Normalny" xfId="0" builtinId="0"/>
    <cellStyle name="Normalny 2" xfId="2"/>
    <cellStyle name="Normalny 3" xfId="3"/>
    <cellStyle name="Normalny 4" xfId="1"/>
    <cellStyle name="Procentowy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261936</xdr:colOff>
      <xdr:row>62</xdr:row>
      <xdr:rowOff>11906</xdr:rowOff>
    </xdr:from>
    <xdr:to>
      <xdr:col>15</xdr:col>
      <xdr:colOff>657223</xdr:colOff>
      <xdr:row>65</xdr:row>
      <xdr:rowOff>126206</xdr:rowOff>
    </xdr:to>
    <xdr:pic>
      <xdr:nvPicPr>
        <xdr:cNvPr id="1025" name="Picture 1" descr="LogoUE_GUGiK_pozio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2655" y="15263812"/>
          <a:ext cx="8908256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0"/>
  <sheetViews>
    <sheetView tabSelected="1" zoomScale="80" zoomScaleNormal="80" workbookViewId="0">
      <selection activeCell="O39" sqref="O39"/>
    </sheetView>
  </sheetViews>
  <sheetFormatPr defaultRowHeight="15"/>
  <cols>
    <col min="1" max="1" width="8.85546875" style="11" customWidth="1"/>
    <col min="2" max="2" width="7.42578125" customWidth="1"/>
    <col min="3" max="3" width="6.28515625" customWidth="1"/>
    <col min="4" max="4" width="10" customWidth="1"/>
    <col min="5" max="5" width="14.85546875" customWidth="1"/>
    <col min="6" max="6" width="10" customWidth="1"/>
    <col min="7" max="7" width="9.42578125" customWidth="1"/>
    <col min="8" max="8" width="6.42578125" customWidth="1"/>
    <col min="9" max="10" width="10.7109375" customWidth="1"/>
    <col min="11" max="11" width="10.85546875" customWidth="1"/>
    <col min="12" max="12" width="8" customWidth="1"/>
    <col min="13" max="13" width="7.28515625" customWidth="1"/>
    <col min="14" max="14" width="6.85546875" customWidth="1"/>
    <col min="15" max="15" width="11.5703125" customWidth="1"/>
    <col min="16" max="16" width="8.5703125" customWidth="1"/>
    <col min="17" max="17" width="10.5703125" customWidth="1"/>
    <col min="19" max="19" width="9.140625" style="57" customWidth="1"/>
    <col min="20" max="20" width="9.140625" style="57"/>
  </cols>
  <sheetData>
    <row r="2" spans="1:27" ht="15.75">
      <c r="B2" s="404" t="s">
        <v>156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</row>
    <row r="3" spans="1:27" ht="15.75" customHeight="1">
      <c r="B3" s="403"/>
      <c r="C3" s="406" t="s">
        <v>157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9"/>
      <c r="Q3" s="9"/>
    </row>
    <row r="4" spans="1:27" ht="66" customHeight="1">
      <c r="B4" s="403"/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9"/>
      <c r="Q4" s="9"/>
    </row>
    <row r="5" spans="1:27" ht="15.75" thickBot="1"/>
    <row r="6" spans="1:27" ht="85.5" customHeight="1" thickBot="1">
      <c r="A6" s="440" t="s">
        <v>146</v>
      </c>
      <c r="B6" s="466" t="s">
        <v>150</v>
      </c>
      <c r="C6" s="467"/>
      <c r="D6" s="467"/>
      <c r="E6" s="467"/>
      <c r="F6" s="467"/>
      <c r="G6" s="467"/>
      <c r="H6" s="468"/>
      <c r="I6" s="481" t="s">
        <v>153</v>
      </c>
      <c r="J6" s="482"/>
      <c r="K6" s="408" t="s">
        <v>152</v>
      </c>
      <c r="L6" s="409"/>
      <c r="M6" s="409"/>
      <c r="N6" s="409"/>
      <c r="O6" s="409"/>
      <c r="P6" s="409"/>
      <c r="Q6" s="410"/>
    </row>
    <row r="7" spans="1:27" ht="47.25" customHeight="1" thickBot="1">
      <c r="A7" s="441"/>
      <c r="B7" s="420" t="s">
        <v>0</v>
      </c>
      <c r="C7" s="422" t="s">
        <v>5</v>
      </c>
      <c r="D7" s="424" t="s">
        <v>151</v>
      </c>
      <c r="E7" s="422" t="s">
        <v>1</v>
      </c>
      <c r="F7" s="422" t="s">
        <v>126</v>
      </c>
      <c r="G7" s="422" t="s">
        <v>127</v>
      </c>
      <c r="H7" s="426" t="s">
        <v>5</v>
      </c>
      <c r="I7" s="416" t="s">
        <v>154</v>
      </c>
      <c r="J7" s="418" t="s">
        <v>155</v>
      </c>
      <c r="K7" s="411"/>
      <c r="L7" s="412"/>
      <c r="M7" s="412"/>
      <c r="N7" s="412"/>
      <c r="O7" s="412"/>
      <c r="P7" s="412"/>
      <c r="Q7" s="413"/>
      <c r="Z7" s="12"/>
      <c r="AA7" s="12"/>
    </row>
    <row r="8" spans="1:27" ht="61.5" customHeight="1" thickBot="1">
      <c r="A8" s="441"/>
      <c r="B8" s="421"/>
      <c r="C8" s="423"/>
      <c r="D8" s="425"/>
      <c r="E8" s="423"/>
      <c r="F8" s="423"/>
      <c r="G8" s="423"/>
      <c r="H8" s="427"/>
      <c r="I8" s="417"/>
      <c r="J8" s="419"/>
      <c r="K8" s="384" t="s">
        <v>147</v>
      </c>
      <c r="L8" s="385" t="s">
        <v>128</v>
      </c>
      <c r="M8" s="385" t="s">
        <v>129</v>
      </c>
      <c r="N8" s="385" t="s">
        <v>130</v>
      </c>
      <c r="O8" s="385" t="s">
        <v>131</v>
      </c>
      <c r="P8" s="385" t="s">
        <v>132</v>
      </c>
      <c r="Q8" s="386" t="s">
        <v>133</v>
      </c>
    </row>
    <row r="9" spans="1:27" s="357" customFormat="1" ht="15.75" thickBot="1">
      <c r="A9" s="383">
        <v>1</v>
      </c>
      <c r="B9" s="382">
        <v>2</v>
      </c>
      <c r="C9" s="379">
        <v>3</v>
      </c>
      <c r="D9" s="378">
        <v>4</v>
      </c>
      <c r="E9" s="379">
        <v>5</v>
      </c>
      <c r="F9" s="378">
        <v>6</v>
      </c>
      <c r="G9" s="379">
        <v>7</v>
      </c>
      <c r="H9" s="378">
        <v>8</v>
      </c>
      <c r="I9" s="379">
        <v>9</v>
      </c>
      <c r="J9" s="378">
        <v>10</v>
      </c>
      <c r="K9" s="379">
        <v>11</v>
      </c>
      <c r="L9" s="378">
        <v>12</v>
      </c>
      <c r="M9" s="381">
        <v>13</v>
      </c>
      <c r="N9" s="378">
        <v>14</v>
      </c>
      <c r="O9" s="379">
        <v>15</v>
      </c>
      <c r="P9" s="378">
        <v>16</v>
      </c>
      <c r="Q9" s="380">
        <v>17</v>
      </c>
      <c r="R9"/>
      <c r="S9" s="57"/>
      <c r="T9" s="57"/>
      <c r="U9"/>
      <c r="V9"/>
      <c r="W9"/>
      <c r="X9"/>
      <c r="Y9"/>
      <c r="Z9"/>
      <c r="AA9"/>
    </row>
    <row r="10" spans="1:27">
      <c r="A10" s="414">
        <v>1</v>
      </c>
      <c r="B10" s="448" t="s">
        <v>6</v>
      </c>
      <c r="C10" s="450">
        <v>13</v>
      </c>
      <c r="D10" s="358">
        <v>1</v>
      </c>
      <c r="E10" s="350" t="s">
        <v>15</v>
      </c>
      <c r="F10" s="327" t="s">
        <v>8</v>
      </c>
      <c r="G10" s="327" t="s">
        <v>8</v>
      </c>
      <c r="H10" s="443">
        <v>13</v>
      </c>
      <c r="I10" s="483">
        <v>0.51806116877851804</v>
      </c>
      <c r="J10" s="483">
        <v>0.48193883122148184</v>
      </c>
      <c r="K10" s="387">
        <v>1.8966676641313063E-2</v>
      </c>
      <c r="L10" s="387">
        <v>0.18966676641313063</v>
      </c>
      <c r="M10" s="387">
        <v>2.8450014961969593E-2</v>
      </c>
      <c r="N10" s="388">
        <v>6.6057701617589139E-3</v>
      </c>
      <c r="O10" s="389">
        <v>8100</v>
      </c>
      <c r="P10" s="388">
        <v>0.30524518300167924</v>
      </c>
      <c r="Q10" s="389">
        <v>5000</v>
      </c>
    </row>
    <row r="11" spans="1:27" ht="15.75" thickBot="1">
      <c r="A11" s="414"/>
      <c r="B11" s="448"/>
      <c r="C11" s="447"/>
      <c r="D11" s="359">
        <v>2</v>
      </c>
      <c r="E11" s="348" t="s">
        <v>16</v>
      </c>
      <c r="F11" s="325" t="s">
        <v>8</v>
      </c>
      <c r="G11" s="325" t="s">
        <v>8</v>
      </c>
      <c r="H11" s="444"/>
      <c r="I11" s="484"/>
      <c r="J11" s="484"/>
      <c r="K11" s="390">
        <v>2.1369639353638299E-2</v>
      </c>
      <c r="L11" s="390">
        <v>0.21369639353638298</v>
      </c>
      <c r="M11" s="390">
        <v>3.2054459030457443E-2</v>
      </c>
      <c r="N11" s="391">
        <v>3.5123988162906708E-3</v>
      </c>
      <c r="O11" s="392">
        <v>8100</v>
      </c>
      <c r="P11" s="391">
        <v>0.174385592748459</v>
      </c>
      <c r="Q11" s="392">
        <v>5000</v>
      </c>
      <c r="R11" s="357"/>
    </row>
    <row r="12" spans="1:27" ht="15.75" thickBot="1">
      <c r="A12" s="414">
        <v>2</v>
      </c>
      <c r="B12" s="448"/>
      <c r="C12" s="445">
        <v>14</v>
      </c>
      <c r="D12" s="360">
        <v>1</v>
      </c>
      <c r="E12" s="347" t="s">
        <v>7</v>
      </c>
      <c r="F12" s="318" t="s">
        <v>8</v>
      </c>
      <c r="G12" s="318" t="s">
        <v>8</v>
      </c>
      <c r="H12" s="442">
        <v>14</v>
      </c>
      <c r="I12" s="455">
        <v>0.68208166243207768</v>
      </c>
      <c r="J12" s="455">
        <v>0.31791833756792237</v>
      </c>
      <c r="K12" s="387">
        <v>1.7860754355899618E-2</v>
      </c>
      <c r="L12" s="387">
        <v>0.17860754355899616</v>
      </c>
      <c r="M12" s="387">
        <v>2.6791131533849426E-2</v>
      </c>
      <c r="N12" s="388">
        <v>3.4004529407784538E-3</v>
      </c>
      <c r="O12" s="389">
        <v>8100</v>
      </c>
      <c r="P12" s="388">
        <v>0.21818816056772003</v>
      </c>
      <c r="Q12" s="389">
        <v>5000</v>
      </c>
    </row>
    <row r="13" spans="1:27">
      <c r="A13" s="414"/>
      <c r="B13" s="448"/>
      <c r="C13" s="446"/>
      <c r="D13" s="361">
        <v>2</v>
      </c>
      <c r="E13" s="349" t="s">
        <v>9</v>
      </c>
      <c r="F13" s="317" t="s">
        <v>8</v>
      </c>
      <c r="G13" s="317" t="s">
        <v>8</v>
      </c>
      <c r="H13" s="443"/>
      <c r="I13" s="456"/>
      <c r="J13" s="456"/>
      <c r="K13" s="398">
        <v>0</v>
      </c>
      <c r="L13" s="355">
        <v>0.1928</v>
      </c>
      <c r="M13" s="355">
        <v>2.629770474080062E-2</v>
      </c>
      <c r="N13" s="356">
        <v>2.1958311318093404E-3</v>
      </c>
      <c r="O13" s="354">
        <v>8100</v>
      </c>
      <c r="P13" s="356">
        <v>3.5674228492456245E-2</v>
      </c>
      <c r="Q13" s="354">
        <v>5000</v>
      </c>
    </row>
    <row r="14" spans="1:27" ht="15.75" thickBot="1">
      <c r="A14" s="414"/>
      <c r="B14" s="448"/>
      <c r="C14" s="447"/>
      <c r="D14" s="359">
        <v>3</v>
      </c>
      <c r="E14" s="348" t="s">
        <v>11</v>
      </c>
      <c r="F14" s="325" t="s">
        <v>8</v>
      </c>
      <c r="G14" s="325" t="s">
        <v>8</v>
      </c>
      <c r="H14" s="444"/>
      <c r="I14" s="457"/>
      <c r="J14" s="457"/>
      <c r="K14" s="393">
        <v>0</v>
      </c>
      <c r="L14" s="390">
        <v>0.19765097351181557</v>
      </c>
      <c r="M14" s="390">
        <v>2.6952405478883935E-2</v>
      </c>
      <c r="N14" s="391">
        <v>4.951765334496849E-3</v>
      </c>
      <c r="O14" s="392">
        <v>8100</v>
      </c>
      <c r="P14" s="391">
        <v>6.1263809570167894E-2</v>
      </c>
      <c r="Q14" s="392">
        <v>5000</v>
      </c>
    </row>
    <row r="15" spans="1:27">
      <c r="A15" s="414">
        <v>3</v>
      </c>
      <c r="B15" s="448"/>
      <c r="C15" s="445">
        <v>15</v>
      </c>
      <c r="D15" s="360">
        <v>1</v>
      </c>
      <c r="E15" s="347" t="s">
        <v>22</v>
      </c>
      <c r="F15" s="320" t="s">
        <v>8</v>
      </c>
      <c r="G15" s="320" t="s">
        <v>8</v>
      </c>
      <c r="H15" s="442">
        <v>15</v>
      </c>
      <c r="I15" s="455">
        <v>0.63894291392071345</v>
      </c>
      <c r="J15" s="455">
        <v>0.3610570860792866</v>
      </c>
      <c r="K15" s="387">
        <v>1.6550141719764419E-2</v>
      </c>
      <c r="L15" s="387">
        <v>0.16550141719764419</v>
      </c>
      <c r="M15" s="387">
        <v>2.4825212579646625E-2</v>
      </c>
      <c r="N15" s="388">
        <v>2.4388236439962744E-3</v>
      </c>
      <c r="O15" s="389">
        <v>8100</v>
      </c>
      <c r="P15" s="388">
        <v>0.13266350677688554</v>
      </c>
      <c r="Q15" s="389">
        <v>5000</v>
      </c>
    </row>
    <row r="16" spans="1:27">
      <c r="A16" s="414"/>
      <c r="B16" s="448"/>
      <c r="C16" s="446"/>
      <c r="D16" s="361">
        <v>2</v>
      </c>
      <c r="E16" s="349" t="s">
        <v>10</v>
      </c>
      <c r="F16" s="317" t="s">
        <v>8</v>
      </c>
      <c r="G16" s="317" t="s">
        <v>8</v>
      </c>
      <c r="H16" s="443"/>
      <c r="I16" s="456"/>
      <c r="J16" s="456"/>
      <c r="K16" s="375">
        <v>0</v>
      </c>
      <c r="L16" s="355">
        <v>0.20653188089763627</v>
      </c>
      <c r="M16" s="355">
        <v>2.8163438304223128E-2</v>
      </c>
      <c r="N16" s="356">
        <v>1.2135315857583453E-2</v>
      </c>
      <c r="O16" s="354">
        <v>8100</v>
      </c>
      <c r="P16" s="356">
        <v>4.8339704890196997E-2</v>
      </c>
      <c r="Q16" s="354">
        <v>5000</v>
      </c>
    </row>
    <row r="17" spans="1:17" ht="15.75" thickBot="1">
      <c r="A17" s="414"/>
      <c r="B17" s="448"/>
      <c r="C17" s="447"/>
      <c r="D17" s="359">
        <v>3</v>
      </c>
      <c r="E17" s="348" t="s">
        <v>23</v>
      </c>
      <c r="F17" s="325" t="s">
        <v>8</v>
      </c>
      <c r="G17" s="325" t="s">
        <v>8</v>
      </c>
      <c r="H17" s="444"/>
      <c r="I17" s="457"/>
      <c r="J17" s="457"/>
      <c r="K17" s="390">
        <v>1.393855361279373E-2</v>
      </c>
      <c r="L17" s="390">
        <v>0.13938553612793728</v>
      </c>
      <c r="M17" s="390">
        <v>2.0907830419190594E-2</v>
      </c>
      <c r="N17" s="391">
        <v>4.3497269636324732E-3</v>
      </c>
      <c r="O17" s="392">
        <v>8100</v>
      </c>
      <c r="P17" s="391">
        <v>0.17745199996981825</v>
      </c>
      <c r="Q17" s="392">
        <v>5000</v>
      </c>
    </row>
    <row r="18" spans="1:17">
      <c r="A18" s="414">
        <v>4</v>
      </c>
      <c r="B18" s="448"/>
      <c r="C18" s="450">
        <v>16</v>
      </c>
      <c r="D18" s="360">
        <v>1</v>
      </c>
      <c r="E18" s="350" t="s">
        <v>27</v>
      </c>
      <c r="F18" s="327" t="s">
        <v>8</v>
      </c>
      <c r="G18" s="327" t="s">
        <v>8</v>
      </c>
      <c r="H18" s="442">
        <v>16</v>
      </c>
      <c r="I18" s="455">
        <v>0.53306394765088283</v>
      </c>
      <c r="J18" s="455">
        <v>0.46693605234911723</v>
      </c>
      <c r="K18" s="387">
        <v>2.305335718963096E-2</v>
      </c>
      <c r="L18" s="387">
        <v>0.2305335718963096</v>
      </c>
      <c r="M18" s="387">
        <v>3.458003578444644E-2</v>
      </c>
      <c r="N18" s="388">
        <v>3.9708081548116619E-3</v>
      </c>
      <c r="O18" s="389">
        <v>8100</v>
      </c>
      <c r="P18" s="388">
        <v>0.21776934972511081</v>
      </c>
      <c r="Q18" s="389">
        <v>5000</v>
      </c>
    </row>
    <row r="19" spans="1:17" ht="15.75" thickBot="1">
      <c r="A19" s="414"/>
      <c r="B19" s="448"/>
      <c r="C19" s="451"/>
      <c r="D19" s="359">
        <v>2</v>
      </c>
      <c r="E19" s="351" t="s">
        <v>19</v>
      </c>
      <c r="F19" s="319" t="s">
        <v>8</v>
      </c>
      <c r="G19" s="319" t="s">
        <v>8</v>
      </c>
      <c r="H19" s="444"/>
      <c r="I19" s="457"/>
      <c r="J19" s="457"/>
      <c r="K19" s="390">
        <v>1.8542630015965057E-2</v>
      </c>
      <c r="L19" s="390">
        <v>0.18542630015965059</v>
      </c>
      <c r="M19" s="390">
        <v>2.7813945023947587E-2</v>
      </c>
      <c r="N19" s="391">
        <v>5.5214824052352693E-3</v>
      </c>
      <c r="O19" s="392">
        <v>8100</v>
      </c>
      <c r="P19" s="391">
        <v>0.24693101310494125</v>
      </c>
      <c r="Q19" s="392">
        <v>5000</v>
      </c>
    </row>
    <row r="20" spans="1:17">
      <c r="A20" s="414">
        <v>5</v>
      </c>
      <c r="B20" s="448"/>
      <c r="C20" s="445">
        <v>17</v>
      </c>
      <c r="D20" s="360">
        <v>1</v>
      </c>
      <c r="E20" s="352" t="s">
        <v>28</v>
      </c>
      <c r="F20" s="318" t="s">
        <v>8</v>
      </c>
      <c r="G20" s="329" t="s">
        <v>13</v>
      </c>
      <c r="H20" s="443">
        <v>17</v>
      </c>
      <c r="I20" s="455">
        <v>1</v>
      </c>
      <c r="J20" s="469">
        <v>0</v>
      </c>
      <c r="K20" s="387">
        <v>3.4021843456418344E-2</v>
      </c>
      <c r="L20" s="387">
        <v>0.34021843456418344</v>
      </c>
      <c r="M20" s="387">
        <v>5.1032765184627515E-2</v>
      </c>
      <c r="N20" s="388">
        <v>2.703671855766109E-3</v>
      </c>
      <c r="O20" s="389">
        <v>8100</v>
      </c>
      <c r="P20" s="394">
        <v>0</v>
      </c>
      <c r="Q20" s="395">
        <v>0</v>
      </c>
    </row>
    <row r="21" spans="1:17" ht="15.75" thickBot="1">
      <c r="A21" s="414"/>
      <c r="B21" s="448"/>
      <c r="C21" s="446"/>
      <c r="D21" s="361">
        <v>2</v>
      </c>
      <c r="E21" s="349" t="s">
        <v>20</v>
      </c>
      <c r="F21" s="317" t="s">
        <v>8</v>
      </c>
      <c r="G21" s="326" t="s">
        <v>13</v>
      </c>
      <c r="H21" s="443"/>
      <c r="I21" s="456"/>
      <c r="J21" s="470"/>
      <c r="K21" s="355">
        <v>2.6290929720587868E-2</v>
      </c>
      <c r="L21" s="355">
        <v>0.26290929720587869</v>
      </c>
      <c r="M21" s="355">
        <v>3.9436394580881801E-2</v>
      </c>
      <c r="N21" s="356">
        <v>5.4810234526362364E-3</v>
      </c>
      <c r="O21" s="354">
        <v>8100</v>
      </c>
      <c r="P21" s="376">
        <v>0</v>
      </c>
      <c r="Q21" s="377">
        <v>0</v>
      </c>
    </row>
    <row r="22" spans="1:17" ht="15.75" thickBot="1">
      <c r="A22" s="414"/>
      <c r="B22" s="448"/>
      <c r="C22" s="447"/>
      <c r="D22" s="359">
        <v>3</v>
      </c>
      <c r="E22" s="348" t="s">
        <v>21</v>
      </c>
      <c r="F22" s="325" t="s">
        <v>8</v>
      </c>
      <c r="G22" s="330" t="s">
        <v>13</v>
      </c>
      <c r="H22" s="444"/>
      <c r="I22" s="457"/>
      <c r="J22" s="471"/>
      <c r="K22" s="398">
        <v>0</v>
      </c>
      <c r="L22" s="390">
        <v>0.19789999999999999</v>
      </c>
      <c r="M22" s="390">
        <v>2.6987122993431263E-2</v>
      </c>
      <c r="N22" s="391">
        <v>4.3426446923826205E-3</v>
      </c>
      <c r="O22" s="392">
        <v>8100</v>
      </c>
      <c r="P22" s="396">
        <v>0</v>
      </c>
      <c r="Q22" s="397">
        <v>0</v>
      </c>
    </row>
    <row r="23" spans="1:17">
      <c r="A23" s="414">
        <v>6</v>
      </c>
      <c r="B23" s="448"/>
      <c r="C23" s="450">
        <v>18</v>
      </c>
      <c r="D23" s="360">
        <v>1</v>
      </c>
      <c r="E23" s="350" t="s">
        <v>25</v>
      </c>
      <c r="F23" s="327" t="s">
        <v>8</v>
      </c>
      <c r="G23" s="331" t="s">
        <v>13</v>
      </c>
      <c r="H23" s="442">
        <v>18</v>
      </c>
      <c r="I23" s="455">
        <v>1</v>
      </c>
      <c r="J23" s="469">
        <v>0</v>
      </c>
      <c r="K23" s="398">
        <v>0</v>
      </c>
      <c r="L23" s="387">
        <v>0.21023531810479987</v>
      </c>
      <c r="M23" s="387">
        <v>2.8668452468836345E-2</v>
      </c>
      <c r="N23" s="388">
        <v>1.0476190476190476E-2</v>
      </c>
      <c r="O23" s="389">
        <v>8100</v>
      </c>
      <c r="P23" s="394">
        <v>0</v>
      </c>
      <c r="Q23" s="395">
        <v>0</v>
      </c>
    </row>
    <row r="24" spans="1:17">
      <c r="A24" s="414"/>
      <c r="B24" s="448"/>
      <c r="C24" s="446"/>
      <c r="D24" s="361">
        <v>2</v>
      </c>
      <c r="E24" s="349" t="s">
        <v>26</v>
      </c>
      <c r="F24" s="317" t="s">
        <v>8</v>
      </c>
      <c r="G24" s="326" t="s">
        <v>13</v>
      </c>
      <c r="H24" s="443"/>
      <c r="I24" s="456"/>
      <c r="J24" s="470"/>
      <c r="K24" s="355">
        <v>1.9517270956810304E-2</v>
      </c>
      <c r="L24" s="355">
        <v>0.19517270956810304</v>
      </c>
      <c r="M24" s="355">
        <v>2.9275906435215455E-2</v>
      </c>
      <c r="N24" s="356">
        <v>5.0413054635703386E-3</v>
      </c>
      <c r="O24" s="354">
        <v>8100</v>
      </c>
      <c r="P24" s="376">
        <v>0</v>
      </c>
      <c r="Q24" s="377">
        <v>0</v>
      </c>
    </row>
    <row r="25" spans="1:17">
      <c r="A25" s="414"/>
      <c r="B25" s="448"/>
      <c r="C25" s="446"/>
      <c r="D25" s="361">
        <v>3</v>
      </c>
      <c r="E25" s="349" t="s">
        <v>24</v>
      </c>
      <c r="F25" s="317" t="s">
        <v>8</v>
      </c>
      <c r="G25" s="326" t="s">
        <v>13</v>
      </c>
      <c r="H25" s="443"/>
      <c r="I25" s="456"/>
      <c r="J25" s="470"/>
      <c r="K25" s="355">
        <v>1.2881173848544291E-2</v>
      </c>
      <c r="L25" s="355">
        <v>0.12881173848544289</v>
      </c>
      <c r="M25" s="355">
        <v>1.9321760772816436E-2</v>
      </c>
      <c r="N25" s="356">
        <v>5.7691253084727169E-3</v>
      </c>
      <c r="O25" s="354">
        <v>8100</v>
      </c>
      <c r="P25" s="376">
        <v>0</v>
      </c>
      <c r="Q25" s="377">
        <v>0</v>
      </c>
    </row>
    <row r="26" spans="1:17" ht="15.75" thickBot="1">
      <c r="A26" s="414"/>
      <c r="B26" s="448"/>
      <c r="C26" s="451"/>
      <c r="D26" s="359">
        <v>4</v>
      </c>
      <c r="E26" s="353" t="s">
        <v>18</v>
      </c>
      <c r="F26" s="321" t="s">
        <v>8</v>
      </c>
      <c r="G26" s="328" t="s">
        <v>13</v>
      </c>
      <c r="H26" s="444"/>
      <c r="I26" s="457"/>
      <c r="J26" s="471"/>
      <c r="K26" s="390">
        <v>2.5555588365569169E-2</v>
      </c>
      <c r="L26" s="390">
        <v>0.25555588365569171</v>
      </c>
      <c r="M26" s="390">
        <v>3.8333382548353757E-2</v>
      </c>
      <c r="N26" s="391">
        <v>6.2723840458965216E-3</v>
      </c>
      <c r="O26" s="392">
        <v>8100</v>
      </c>
      <c r="P26" s="396">
        <v>0</v>
      </c>
      <c r="Q26" s="397">
        <v>0</v>
      </c>
    </row>
    <row r="27" spans="1:17">
      <c r="A27" s="414">
        <v>7</v>
      </c>
      <c r="B27" s="448"/>
      <c r="C27" s="445">
        <v>19</v>
      </c>
      <c r="D27" s="360">
        <v>1</v>
      </c>
      <c r="E27" s="347" t="s">
        <v>12</v>
      </c>
      <c r="F27" s="318" t="s">
        <v>8</v>
      </c>
      <c r="G27" s="329" t="s">
        <v>13</v>
      </c>
      <c r="H27" s="443">
        <v>19</v>
      </c>
      <c r="I27" s="455">
        <v>0.99999999999999989</v>
      </c>
      <c r="J27" s="469">
        <v>0</v>
      </c>
      <c r="K27" s="387">
        <v>2.0263283966365019E-2</v>
      </c>
      <c r="L27" s="387">
        <v>0.20263283966365017</v>
      </c>
      <c r="M27" s="387">
        <v>3.0394925949547527E-2</v>
      </c>
      <c r="N27" s="388">
        <v>4.3097392730446944E-3</v>
      </c>
      <c r="O27" s="389">
        <v>8100</v>
      </c>
      <c r="P27" s="394">
        <v>0</v>
      </c>
      <c r="Q27" s="395">
        <v>0</v>
      </c>
    </row>
    <row r="28" spans="1:17">
      <c r="A28" s="414"/>
      <c r="B28" s="448"/>
      <c r="C28" s="446"/>
      <c r="D28" s="361">
        <v>2</v>
      </c>
      <c r="E28" s="349" t="s">
        <v>17</v>
      </c>
      <c r="F28" s="317" t="s">
        <v>8</v>
      </c>
      <c r="G28" s="326" t="s">
        <v>13</v>
      </c>
      <c r="H28" s="443"/>
      <c r="I28" s="456"/>
      <c r="J28" s="470"/>
      <c r="K28" s="355">
        <v>2.9896455747543654E-2</v>
      </c>
      <c r="L28" s="355">
        <v>0.29896455747543654</v>
      </c>
      <c r="M28" s="355">
        <v>4.4844683621315481E-2</v>
      </c>
      <c r="N28" s="356">
        <v>1.0994559738538271E-2</v>
      </c>
      <c r="O28" s="354">
        <v>8100</v>
      </c>
      <c r="P28" s="376">
        <v>0</v>
      </c>
      <c r="Q28" s="377">
        <v>0</v>
      </c>
    </row>
    <row r="29" spans="1:17" ht="15.75" thickBot="1">
      <c r="A29" s="414"/>
      <c r="B29" s="449"/>
      <c r="C29" s="447"/>
      <c r="D29" s="359">
        <v>3</v>
      </c>
      <c r="E29" s="348" t="s">
        <v>14</v>
      </c>
      <c r="F29" s="325" t="s">
        <v>8</v>
      </c>
      <c r="G29" s="330" t="s">
        <v>13</v>
      </c>
      <c r="H29" s="444"/>
      <c r="I29" s="457"/>
      <c r="J29" s="471"/>
      <c r="K29" s="393">
        <v>0</v>
      </c>
      <c r="L29" s="390">
        <v>0.3067524489993857</v>
      </c>
      <c r="M29" s="390">
        <v>4.1829879409007141E-2</v>
      </c>
      <c r="N29" s="391">
        <v>1.974629747737633E-3</v>
      </c>
      <c r="O29" s="392">
        <v>8100</v>
      </c>
      <c r="P29" s="396">
        <v>0</v>
      </c>
      <c r="Q29" s="397">
        <v>0</v>
      </c>
    </row>
    <row r="30" spans="1:17">
      <c r="A30" s="414">
        <v>8</v>
      </c>
      <c r="B30" s="428" t="s">
        <v>29</v>
      </c>
      <c r="C30" s="432">
        <v>20</v>
      </c>
      <c r="D30" s="362">
        <v>1</v>
      </c>
      <c r="E30" s="338" t="s">
        <v>30</v>
      </c>
      <c r="F30" s="339" t="s">
        <v>8</v>
      </c>
      <c r="G30" s="339" t="s">
        <v>8</v>
      </c>
      <c r="H30" s="437">
        <v>20</v>
      </c>
      <c r="I30" s="455">
        <v>0.61919433749247088</v>
      </c>
      <c r="J30" s="455">
        <v>0.38080566250752923</v>
      </c>
      <c r="K30" s="387">
        <v>2.581323465084355E-2</v>
      </c>
      <c r="L30" s="387">
        <v>0.25813234650843553</v>
      </c>
      <c r="M30" s="387">
        <v>3.8719851976265325E-2</v>
      </c>
      <c r="N30" s="388">
        <v>3.8601850828655806E-3</v>
      </c>
      <c r="O30" s="389">
        <v>8100</v>
      </c>
      <c r="P30" s="388">
        <v>0.20471506470839571</v>
      </c>
      <c r="Q30" s="389">
        <v>5000</v>
      </c>
    </row>
    <row r="31" spans="1:17" ht="15.75" thickBot="1">
      <c r="A31" s="414"/>
      <c r="B31" s="429"/>
      <c r="C31" s="433"/>
      <c r="D31" s="363">
        <v>2</v>
      </c>
      <c r="E31" s="342" t="s">
        <v>31</v>
      </c>
      <c r="F31" s="323" t="s">
        <v>8</v>
      </c>
      <c r="G31" s="323" t="s">
        <v>8</v>
      </c>
      <c r="H31" s="439"/>
      <c r="I31" s="457"/>
      <c r="J31" s="457"/>
      <c r="K31" s="390">
        <v>2.2851251090241137E-2</v>
      </c>
      <c r="L31" s="390">
        <v>0.22851251090241137</v>
      </c>
      <c r="M31" s="390">
        <v>3.4276876635361705E-2</v>
      </c>
      <c r="N31" s="391">
        <v>3.1108294344190488E-3</v>
      </c>
      <c r="O31" s="392">
        <v>8100</v>
      </c>
      <c r="P31" s="391">
        <v>0.17367254149565972</v>
      </c>
      <c r="Q31" s="392">
        <v>5000</v>
      </c>
    </row>
    <row r="32" spans="1:17">
      <c r="A32" s="414">
        <v>9</v>
      </c>
      <c r="B32" s="430"/>
      <c r="C32" s="434">
        <v>21</v>
      </c>
      <c r="D32" s="364">
        <v>1</v>
      </c>
      <c r="E32" s="338" t="s">
        <v>32</v>
      </c>
      <c r="F32" s="339" t="s">
        <v>8</v>
      </c>
      <c r="G32" s="339" t="s">
        <v>8</v>
      </c>
      <c r="H32" s="437">
        <v>21</v>
      </c>
      <c r="I32" s="455">
        <v>0.65013641659126142</v>
      </c>
      <c r="J32" s="455">
        <v>0.34986358340873858</v>
      </c>
      <c r="K32" s="387">
        <v>1.7553601523173396E-2</v>
      </c>
      <c r="L32" s="387">
        <v>0.17553601523173396</v>
      </c>
      <c r="M32" s="387">
        <v>2.6330402284760093E-2</v>
      </c>
      <c r="N32" s="388">
        <v>3.6804788107415009E-3</v>
      </c>
      <c r="O32" s="389">
        <v>8100</v>
      </c>
      <c r="P32" s="388">
        <v>9.5210117381832216E-2</v>
      </c>
      <c r="Q32" s="389">
        <v>5000</v>
      </c>
    </row>
    <row r="33" spans="1:17">
      <c r="A33" s="414"/>
      <c r="B33" s="430"/>
      <c r="C33" s="435"/>
      <c r="D33" s="365">
        <v>2</v>
      </c>
      <c r="E33" s="332" t="s">
        <v>33</v>
      </c>
      <c r="F33" s="322" t="s">
        <v>8</v>
      </c>
      <c r="G33" s="322" t="s">
        <v>8</v>
      </c>
      <c r="H33" s="438"/>
      <c r="I33" s="456"/>
      <c r="J33" s="456"/>
      <c r="K33" s="355">
        <v>1.8846931103220048E-2</v>
      </c>
      <c r="L33" s="355">
        <v>0.18846931103220046</v>
      </c>
      <c r="M33" s="355">
        <v>2.8270396654830072E-2</v>
      </c>
      <c r="N33" s="356">
        <v>2.4793943497655791E-3</v>
      </c>
      <c r="O33" s="354">
        <v>8100</v>
      </c>
      <c r="P33" s="356">
        <v>0.12749034620797381</v>
      </c>
      <c r="Q33" s="354">
        <v>5000</v>
      </c>
    </row>
    <row r="34" spans="1:17" ht="15.75" thickBot="1">
      <c r="A34" s="414"/>
      <c r="B34" s="431"/>
      <c r="C34" s="436"/>
      <c r="D34" s="363">
        <v>3</v>
      </c>
      <c r="E34" s="340" t="s">
        <v>34</v>
      </c>
      <c r="F34" s="341" t="s">
        <v>8</v>
      </c>
      <c r="G34" s="341" t="s">
        <v>8</v>
      </c>
      <c r="H34" s="439"/>
      <c r="I34" s="457"/>
      <c r="J34" s="457"/>
      <c r="K34" s="390">
        <v>1.4617595470139653E-2</v>
      </c>
      <c r="L34" s="390">
        <v>0.14617595470139652</v>
      </c>
      <c r="M34" s="390">
        <v>2.1926393205209477E-2</v>
      </c>
      <c r="N34" s="391">
        <v>2.2741415972394527E-3</v>
      </c>
      <c r="O34" s="392">
        <v>8100</v>
      </c>
      <c r="P34" s="391">
        <v>0.12470892190112315</v>
      </c>
      <c r="Q34" s="392">
        <v>5000</v>
      </c>
    </row>
    <row r="35" spans="1:17">
      <c r="A35" s="414">
        <v>10</v>
      </c>
      <c r="B35" s="458" t="s">
        <v>35</v>
      </c>
      <c r="C35" s="461">
        <v>22</v>
      </c>
      <c r="D35" s="366">
        <v>1</v>
      </c>
      <c r="E35" s="343" t="s">
        <v>148</v>
      </c>
      <c r="F35" s="35" t="s">
        <v>8</v>
      </c>
      <c r="G35" s="35" t="s">
        <v>8</v>
      </c>
      <c r="H35" s="452">
        <v>22</v>
      </c>
      <c r="I35" s="455">
        <v>0.66184282148018847</v>
      </c>
      <c r="J35" s="455">
        <v>0.33815717851981159</v>
      </c>
      <c r="K35" s="398">
        <v>0</v>
      </c>
      <c r="L35" s="387">
        <v>5.6533586433039837E-2</v>
      </c>
      <c r="M35" s="387">
        <v>7.7091254226872505E-3</v>
      </c>
      <c r="N35" s="388">
        <v>5.5005353740148148E-3</v>
      </c>
      <c r="O35" s="389">
        <v>8100</v>
      </c>
      <c r="P35" s="388">
        <v>8.5711920499264349E-2</v>
      </c>
      <c r="Q35" s="389">
        <v>5000</v>
      </c>
    </row>
    <row r="36" spans="1:17">
      <c r="A36" s="414"/>
      <c r="B36" s="459"/>
      <c r="C36" s="462"/>
      <c r="D36" s="367">
        <v>2</v>
      </c>
      <c r="E36" s="333" t="s">
        <v>134</v>
      </c>
      <c r="F36" s="38" t="s">
        <v>8</v>
      </c>
      <c r="G36" s="38" t="s">
        <v>8</v>
      </c>
      <c r="H36" s="453"/>
      <c r="I36" s="456"/>
      <c r="J36" s="456"/>
      <c r="K36" s="355">
        <v>2.8037128668022653E-2</v>
      </c>
      <c r="L36" s="355">
        <v>0.28037128668022648</v>
      </c>
      <c r="M36" s="355">
        <v>4.2055693002033975E-2</v>
      </c>
      <c r="N36" s="356">
        <v>2.9563994310030432E-2</v>
      </c>
      <c r="O36" s="354">
        <v>8100</v>
      </c>
      <c r="P36" s="356">
        <v>0.16181629418327442</v>
      </c>
      <c r="Q36" s="354">
        <v>5000</v>
      </c>
    </row>
    <row r="37" spans="1:17" ht="15.75" thickBot="1">
      <c r="A37" s="414"/>
      <c r="B37" s="459"/>
      <c r="C37" s="463"/>
      <c r="D37" s="368">
        <v>3</v>
      </c>
      <c r="E37" s="344" t="s">
        <v>135</v>
      </c>
      <c r="F37" s="42" t="s">
        <v>8</v>
      </c>
      <c r="G37" s="42" t="s">
        <v>8</v>
      </c>
      <c r="H37" s="454"/>
      <c r="I37" s="457"/>
      <c r="J37" s="457"/>
      <c r="K37" s="390">
        <v>1.5259238958433083E-2</v>
      </c>
      <c r="L37" s="390">
        <v>0.15259238958433083</v>
      </c>
      <c r="M37" s="390">
        <v>2.2888858437649623E-2</v>
      </c>
      <c r="N37" s="391">
        <v>1.6058074057486226E-2</v>
      </c>
      <c r="O37" s="392">
        <v>8100</v>
      </c>
      <c r="P37" s="391">
        <v>8.7374080780338689E-2</v>
      </c>
      <c r="Q37" s="392">
        <v>5000</v>
      </c>
    </row>
    <row r="38" spans="1:17">
      <c r="A38" s="414">
        <v>11</v>
      </c>
      <c r="B38" s="459"/>
      <c r="C38" s="464">
        <v>23</v>
      </c>
      <c r="D38" s="366">
        <v>1</v>
      </c>
      <c r="E38" s="336" t="s">
        <v>136</v>
      </c>
      <c r="F38" s="337" t="s">
        <v>8</v>
      </c>
      <c r="G38" s="337" t="s">
        <v>8</v>
      </c>
      <c r="H38" s="452">
        <v>23</v>
      </c>
      <c r="I38" s="455">
        <v>0.67728962726979069</v>
      </c>
      <c r="J38" s="455">
        <v>0.32271037273020925</v>
      </c>
      <c r="K38" s="387">
        <v>1.3608240309635235E-2</v>
      </c>
      <c r="L38" s="387">
        <v>0.13608240309635233</v>
      </c>
      <c r="M38" s="387">
        <v>2.0412360464452852E-2</v>
      </c>
      <c r="N38" s="388">
        <v>1.4977556222227234E-2</v>
      </c>
      <c r="O38" s="389">
        <v>8100</v>
      </c>
      <c r="P38" s="388">
        <v>0.10629300028645358</v>
      </c>
      <c r="Q38" s="389">
        <v>5000</v>
      </c>
    </row>
    <row r="39" spans="1:17">
      <c r="A39" s="414"/>
      <c r="B39" s="459"/>
      <c r="C39" s="462"/>
      <c r="D39" s="367">
        <v>2</v>
      </c>
      <c r="E39" s="333" t="s">
        <v>137</v>
      </c>
      <c r="F39" s="38" t="s">
        <v>8</v>
      </c>
      <c r="G39" s="38" t="s">
        <v>8</v>
      </c>
      <c r="H39" s="453"/>
      <c r="I39" s="456"/>
      <c r="J39" s="456"/>
      <c r="K39" s="355">
        <v>1.8853392528824852E-2</v>
      </c>
      <c r="L39" s="355">
        <v>0.18853392528824853</v>
      </c>
      <c r="M39" s="355">
        <v>2.8280088793237276E-2</v>
      </c>
      <c r="N39" s="356">
        <v>1.9959312682433554E-2</v>
      </c>
      <c r="O39" s="354">
        <v>8100</v>
      </c>
      <c r="P39" s="356">
        <v>0.10567498001238104</v>
      </c>
      <c r="Q39" s="354">
        <v>5000</v>
      </c>
    </row>
    <row r="40" spans="1:17" ht="15.75" thickBot="1">
      <c r="A40" s="414"/>
      <c r="B40" s="459"/>
      <c r="C40" s="465"/>
      <c r="D40" s="368">
        <v>3</v>
      </c>
      <c r="E40" s="346" t="s">
        <v>138</v>
      </c>
      <c r="F40" s="50" t="s">
        <v>8</v>
      </c>
      <c r="G40" s="50" t="s">
        <v>8</v>
      </c>
      <c r="H40" s="454"/>
      <c r="I40" s="457"/>
      <c r="J40" s="457"/>
      <c r="K40" s="390">
        <v>1.6935878479994469E-2</v>
      </c>
      <c r="L40" s="390">
        <v>0.16935878479994468</v>
      </c>
      <c r="M40" s="390">
        <v>2.54038177199917E-2</v>
      </c>
      <c r="N40" s="391">
        <v>1.7718841760420136E-2</v>
      </c>
      <c r="O40" s="392">
        <v>8100</v>
      </c>
      <c r="P40" s="391">
        <v>0.10631953741654257</v>
      </c>
      <c r="Q40" s="392">
        <v>5000</v>
      </c>
    </row>
    <row r="41" spans="1:17">
      <c r="A41" s="414">
        <v>12</v>
      </c>
      <c r="B41" s="459"/>
      <c r="C41" s="461">
        <v>24</v>
      </c>
      <c r="D41" s="366">
        <v>1</v>
      </c>
      <c r="E41" s="343" t="s">
        <v>139</v>
      </c>
      <c r="F41" s="35" t="s">
        <v>8</v>
      </c>
      <c r="G41" s="35" t="s">
        <v>8</v>
      </c>
      <c r="H41" s="452">
        <v>24</v>
      </c>
      <c r="I41" s="455">
        <v>0.70594320014580303</v>
      </c>
      <c r="J41" s="455">
        <v>0.29405679985419697</v>
      </c>
      <c r="K41" s="387">
        <v>2.1689317466968366E-2</v>
      </c>
      <c r="L41" s="387">
        <v>0.21689317466968366</v>
      </c>
      <c r="M41" s="387">
        <v>3.253397620045255E-2</v>
      </c>
      <c r="N41" s="388">
        <v>2.331190639248772E-2</v>
      </c>
      <c r="O41" s="389">
        <v>8100</v>
      </c>
      <c r="P41" s="388">
        <v>0.10971815080748222</v>
      </c>
      <c r="Q41" s="389">
        <v>5000</v>
      </c>
    </row>
    <row r="42" spans="1:17">
      <c r="A42" s="414"/>
      <c r="B42" s="459"/>
      <c r="C42" s="462"/>
      <c r="D42" s="367">
        <v>2</v>
      </c>
      <c r="E42" s="333" t="s">
        <v>140</v>
      </c>
      <c r="F42" s="38" t="s">
        <v>8</v>
      </c>
      <c r="G42" s="38" t="s">
        <v>8</v>
      </c>
      <c r="H42" s="453"/>
      <c r="I42" s="456"/>
      <c r="J42" s="456"/>
      <c r="K42" s="355">
        <v>7.266014856743208E-3</v>
      </c>
      <c r="L42" s="355">
        <v>7.2660148567432067E-2</v>
      </c>
      <c r="M42" s="355">
        <v>1.089902228511481E-2</v>
      </c>
      <c r="N42" s="356">
        <v>8.6758792047319129E-3</v>
      </c>
      <c r="O42" s="354">
        <v>8100</v>
      </c>
      <c r="P42" s="356">
        <v>3.9250484277313369E-2</v>
      </c>
      <c r="Q42" s="354">
        <v>5000</v>
      </c>
    </row>
    <row r="43" spans="1:17">
      <c r="A43" s="414"/>
      <c r="B43" s="459"/>
      <c r="C43" s="462"/>
      <c r="D43" s="367">
        <v>3</v>
      </c>
      <c r="E43" s="333" t="s">
        <v>141</v>
      </c>
      <c r="F43" s="38" t="s">
        <v>8</v>
      </c>
      <c r="G43" s="38" t="s">
        <v>8</v>
      </c>
      <c r="H43" s="453"/>
      <c r="I43" s="456"/>
      <c r="J43" s="456"/>
      <c r="K43" s="375">
        <v>0</v>
      </c>
      <c r="L43" s="355">
        <v>8.3799999999999999E-2</v>
      </c>
      <c r="M43" s="355">
        <v>1.1420912380768838E-2</v>
      </c>
      <c r="N43" s="356">
        <v>8.9562592222668762E-3</v>
      </c>
      <c r="O43" s="354">
        <v>8100</v>
      </c>
      <c r="P43" s="356">
        <v>5.4393451584024782E-2</v>
      </c>
      <c r="Q43" s="354">
        <v>5000</v>
      </c>
    </row>
    <row r="44" spans="1:17" ht="15.75" thickBot="1">
      <c r="A44" s="414"/>
      <c r="B44" s="459"/>
      <c r="C44" s="463"/>
      <c r="D44" s="368">
        <v>4</v>
      </c>
      <c r="E44" s="344" t="s">
        <v>142</v>
      </c>
      <c r="F44" s="42" t="s">
        <v>8</v>
      </c>
      <c r="G44" s="42" t="s">
        <v>8</v>
      </c>
      <c r="H44" s="454"/>
      <c r="I44" s="457"/>
      <c r="J44" s="457"/>
      <c r="K44" s="390">
        <v>1.4655978611204247E-2</v>
      </c>
      <c r="L44" s="390">
        <v>0.14655978611204246</v>
      </c>
      <c r="M44" s="390">
        <v>2.1983967916806367E-2</v>
      </c>
      <c r="N44" s="391">
        <v>1.5876603435966734E-2</v>
      </c>
      <c r="O44" s="392">
        <v>8100</v>
      </c>
      <c r="P44" s="391">
        <v>8.5258358022313796E-2</v>
      </c>
      <c r="Q44" s="392">
        <v>5000</v>
      </c>
    </row>
    <row r="45" spans="1:17">
      <c r="A45" s="414">
        <v>13</v>
      </c>
      <c r="B45" s="459"/>
      <c r="C45" s="461">
        <v>25</v>
      </c>
      <c r="D45" s="366">
        <v>1</v>
      </c>
      <c r="E45" s="343" t="s">
        <v>143</v>
      </c>
      <c r="F45" s="35" t="s">
        <v>8</v>
      </c>
      <c r="G45" s="35" t="s">
        <v>8</v>
      </c>
      <c r="H45" s="452">
        <v>25</v>
      </c>
      <c r="I45" s="455">
        <v>0.69862314562473804</v>
      </c>
      <c r="J45" s="455">
        <v>0.30137685437526218</v>
      </c>
      <c r="K45" s="387">
        <v>1.8055447882687595E-2</v>
      </c>
      <c r="L45" s="387">
        <v>0.18055447882687595</v>
      </c>
      <c r="M45" s="387">
        <v>2.7083171824031391E-2</v>
      </c>
      <c r="N45" s="399">
        <v>1.9122577111995023E-2</v>
      </c>
      <c r="O45" s="389">
        <v>8100</v>
      </c>
      <c r="P45" s="399">
        <v>0.10327103546843661</v>
      </c>
      <c r="Q45" s="389">
        <v>5000</v>
      </c>
    </row>
    <row r="46" spans="1:17">
      <c r="A46" s="414"/>
      <c r="B46" s="459"/>
      <c r="C46" s="462"/>
      <c r="D46" s="367">
        <v>2</v>
      </c>
      <c r="E46" s="333" t="s">
        <v>144</v>
      </c>
      <c r="F46" s="38" t="s">
        <v>8</v>
      </c>
      <c r="G46" s="38" t="s">
        <v>8</v>
      </c>
      <c r="H46" s="453"/>
      <c r="I46" s="456"/>
      <c r="J46" s="456"/>
      <c r="K46" s="355">
        <v>7.3560778186603374E-3</v>
      </c>
      <c r="L46" s="355">
        <v>7.3560778186603379E-2</v>
      </c>
      <c r="M46" s="355">
        <v>1.1034116727990505E-2</v>
      </c>
      <c r="N46" s="374">
        <v>7.9337096251592722E-3</v>
      </c>
      <c r="O46" s="354">
        <v>8100</v>
      </c>
      <c r="P46" s="374">
        <v>4.5816461823176634E-2</v>
      </c>
      <c r="Q46" s="354">
        <v>5000</v>
      </c>
    </row>
    <row r="47" spans="1:17">
      <c r="A47" s="414"/>
      <c r="B47" s="459"/>
      <c r="C47" s="462"/>
      <c r="D47" s="367">
        <v>3</v>
      </c>
      <c r="E47" s="333" t="s">
        <v>145</v>
      </c>
      <c r="F47" s="38" t="s">
        <v>8</v>
      </c>
      <c r="G47" s="38" t="s">
        <v>8</v>
      </c>
      <c r="H47" s="453"/>
      <c r="I47" s="456"/>
      <c r="J47" s="456"/>
      <c r="K47" s="355">
        <v>9.1999999999999998E-3</v>
      </c>
      <c r="L47" s="355">
        <v>9.1899999999999996E-2</v>
      </c>
      <c r="M47" s="355">
        <v>1.3788024259194103E-2</v>
      </c>
      <c r="N47" s="374">
        <v>9.8474706152460803E-3</v>
      </c>
      <c r="O47" s="354">
        <v>8100</v>
      </c>
      <c r="P47" s="374">
        <v>5.202935195510737E-2</v>
      </c>
      <c r="Q47" s="354">
        <v>5000</v>
      </c>
    </row>
    <row r="48" spans="1:17" ht="15.75" thickBot="1">
      <c r="A48" s="414"/>
      <c r="B48" s="460"/>
      <c r="C48" s="463"/>
      <c r="D48" s="369">
        <v>4</v>
      </c>
      <c r="E48" s="344" t="s">
        <v>149</v>
      </c>
      <c r="F48" s="42" t="s">
        <v>8</v>
      </c>
      <c r="G48" s="42" t="s">
        <v>8</v>
      </c>
      <c r="H48" s="454"/>
      <c r="I48" s="457"/>
      <c r="J48" s="457"/>
      <c r="K48" s="691">
        <v>0</v>
      </c>
      <c r="L48" s="390">
        <v>0.17899999999999999</v>
      </c>
      <c r="M48" s="390">
        <v>2.4411261323044445E-2</v>
      </c>
      <c r="N48" s="400">
        <v>1.7697319641320142E-2</v>
      </c>
      <c r="O48" s="392">
        <v>8100</v>
      </c>
      <c r="P48" s="400">
        <v>9.5290488145714183E-2</v>
      </c>
      <c r="Q48" s="392">
        <v>5000</v>
      </c>
    </row>
    <row r="49" spans="1:17">
      <c r="A49" s="414">
        <v>14</v>
      </c>
      <c r="B49" s="478" t="s">
        <v>50</v>
      </c>
      <c r="C49" s="472">
        <v>26</v>
      </c>
      <c r="D49" s="370">
        <v>1</v>
      </c>
      <c r="E49" s="345" t="s">
        <v>51</v>
      </c>
      <c r="F49" s="6" t="s">
        <v>8</v>
      </c>
      <c r="G49" s="7" t="s">
        <v>13</v>
      </c>
      <c r="H49" s="475">
        <v>26</v>
      </c>
      <c r="I49" s="455">
        <v>0.93086848833287161</v>
      </c>
      <c r="J49" s="455">
        <v>6.913151166712847E-2</v>
      </c>
      <c r="K49" s="387">
        <v>2.4576829868525354E-2</v>
      </c>
      <c r="L49" s="387">
        <v>0.24576829868525352</v>
      </c>
      <c r="M49" s="387">
        <v>3.6865244802788029E-2</v>
      </c>
      <c r="N49" s="399">
        <v>1.6746242495070101E-2</v>
      </c>
      <c r="O49" s="389">
        <v>8100</v>
      </c>
      <c r="P49" s="401">
        <v>0</v>
      </c>
      <c r="Q49" s="395">
        <v>0</v>
      </c>
    </row>
    <row r="50" spans="1:17" ht="48">
      <c r="A50" s="414"/>
      <c r="B50" s="479"/>
      <c r="C50" s="473"/>
      <c r="D50" s="371">
        <v>2</v>
      </c>
      <c r="E50" s="334" t="s">
        <v>66</v>
      </c>
      <c r="F50" s="3" t="s">
        <v>8</v>
      </c>
      <c r="G50" s="3" t="s">
        <v>8</v>
      </c>
      <c r="H50" s="476"/>
      <c r="I50" s="456"/>
      <c r="J50" s="456"/>
      <c r="K50" s="355">
        <v>8.5264397611786759E-3</v>
      </c>
      <c r="L50" s="355">
        <v>8.5264397611786752E-2</v>
      </c>
      <c r="M50" s="355">
        <v>1.2789659641768014E-2</v>
      </c>
      <c r="N50" s="374">
        <v>2.6589439563498027E-3</v>
      </c>
      <c r="O50" s="354">
        <v>8100</v>
      </c>
      <c r="P50" s="374">
        <v>6.8100313700733356E-2</v>
      </c>
      <c r="Q50" s="354">
        <v>5000</v>
      </c>
    </row>
    <row r="51" spans="1:17" ht="15.75" thickBot="1">
      <c r="A51" s="414"/>
      <c r="B51" s="479"/>
      <c r="C51" s="474"/>
      <c r="D51" s="372">
        <v>3</v>
      </c>
      <c r="E51" s="335" t="s">
        <v>56</v>
      </c>
      <c r="F51" s="4" t="s">
        <v>8</v>
      </c>
      <c r="G51" s="5" t="s">
        <v>13</v>
      </c>
      <c r="H51" s="477"/>
      <c r="I51" s="457"/>
      <c r="J51" s="457"/>
      <c r="K51" s="390">
        <v>3.5757985674391618E-2</v>
      </c>
      <c r="L51" s="390">
        <v>0.35757985674391612</v>
      </c>
      <c r="M51" s="390">
        <v>5.3636978511587413E-2</v>
      </c>
      <c r="N51" s="400">
        <v>4.5685988463575869E-2</v>
      </c>
      <c r="O51" s="392">
        <v>8100</v>
      </c>
      <c r="P51" s="402">
        <v>0</v>
      </c>
      <c r="Q51" s="397">
        <v>0</v>
      </c>
    </row>
    <row r="52" spans="1:17">
      <c r="A52" s="414">
        <v>15</v>
      </c>
      <c r="B52" s="479"/>
      <c r="C52" s="472">
        <v>27</v>
      </c>
      <c r="D52" s="373">
        <v>1</v>
      </c>
      <c r="E52" s="345" t="s">
        <v>54</v>
      </c>
      <c r="F52" s="6" t="s">
        <v>8</v>
      </c>
      <c r="G52" s="6" t="s">
        <v>8</v>
      </c>
      <c r="H52" s="475">
        <v>27</v>
      </c>
      <c r="I52" s="455">
        <v>0.67890368358506714</v>
      </c>
      <c r="J52" s="455">
        <v>0.32109631641493286</v>
      </c>
      <c r="K52" s="387">
        <v>3.7599866510312406E-2</v>
      </c>
      <c r="L52" s="387">
        <v>0.37599866510312402</v>
      </c>
      <c r="M52" s="387">
        <v>5.6399799765468606E-2</v>
      </c>
      <c r="N52" s="399">
        <v>1.2807522014474017E-2</v>
      </c>
      <c r="O52" s="389">
        <v>8100</v>
      </c>
      <c r="P52" s="399">
        <v>0.10534961771936936</v>
      </c>
      <c r="Q52" s="389">
        <v>5000</v>
      </c>
    </row>
    <row r="53" spans="1:17">
      <c r="A53" s="414"/>
      <c r="B53" s="479"/>
      <c r="C53" s="473"/>
      <c r="D53" s="371">
        <v>2</v>
      </c>
      <c r="E53" s="334" t="s">
        <v>57</v>
      </c>
      <c r="F53" s="3" t="s">
        <v>8</v>
      </c>
      <c r="G53" s="3" t="s">
        <v>8</v>
      </c>
      <c r="H53" s="476"/>
      <c r="I53" s="456"/>
      <c r="J53" s="456"/>
      <c r="K53" s="375">
        <v>0</v>
      </c>
      <c r="L53" s="355">
        <v>8.9645609839410251E-2</v>
      </c>
      <c r="M53" s="355">
        <v>1.2224401341737759E-2</v>
      </c>
      <c r="N53" s="374">
        <v>6.522875593435155E-4</v>
      </c>
      <c r="O53" s="354">
        <v>8100</v>
      </c>
      <c r="P53" s="374">
        <v>4.6148235490969802E-2</v>
      </c>
      <c r="Q53" s="354">
        <v>5000</v>
      </c>
    </row>
    <row r="54" spans="1:17" ht="15.75" thickBot="1">
      <c r="A54" s="414"/>
      <c r="B54" s="479"/>
      <c r="C54" s="474"/>
      <c r="D54" s="372">
        <v>3</v>
      </c>
      <c r="E54" s="335" t="s">
        <v>53</v>
      </c>
      <c r="F54" s="4" t="s">
        <v>8</v>
      </c>
      <c r="G54" s="4" t="s">
        <v>8</v>
      </c>
      <c r="H54" s="477"/>
      <c r="I54" s="457"/>
      <c r="J54" s="457"/>
      <c r="K54" s="390">
        <v>6.6196093947527655E-3</v>
      </c>
      <c r="L54" s="390">
        <v>6.6196093947527651E-2</v>
      </c>
      <c r="M54" s="390">
        <v>9.9294140921291456E-3</v>
      </c>
      <c r="N54" s="400">
        <v>6.3376170519209253E-3</v>
      </c>
      <c r="O54" s="392">
        <v>8100</v>
      </c>
      <c r="P54" s="400">
        <v>0.16682513174479988</v>
      </c>
      <c r="Q54" s="392">
        <v>5000</v>
      </c>
    </row>
    <row r="55" spans="1:17" ht="24">
      <c r="A55" s="414">
        <v>16</v>
      </c>
      <c r="B55" s="479"/>
      <c r="C55" s="472">
        <v>28</v>
      </c>
      <c r="D55" s="373">
        <v>1</v>
      </c>
      <c r="E55" s="345" t="s">
        <v>58</v>
      </c>
      <c r="F55" s="7" t="s">
        <v>13</v>
      </c>
      <c r="G55" s="6" t="s">
        <v>8</v>
      </c>
      <c r="H55" s="475">
        <v>28</v>
      </c>
      <c r="I55" s="469">
        <v>0</v>
      </c>
      <c r="J55" s="455">
        <v>1</v>
      </c>
      <c r="K55" s="398">
        <v>0</v>
      </c>
      <c r="L55" s="398">
        <v>0</v>
      </c>
      <c r="M55" s="398">
        <v>0</v>
      </c>
      <c r="N55" s="398">
        <v>0</v>
      </c>
      <c r="O55" s="395">
        <v>0</v>
      </c>
      <c r="P55" s="399">
        <v>0.51263797389540766</v>
      </c>
      <c r="Q55" s="389">
        <v>5000</v>
      </c>
    </row>
    <row r="56" spans="1:17" ht="24">
      <c r="A56" s="414"/>
      <c r="B56" s="479"/>
      <c r="C56" s="473"/>
      <c r="D56" s="371">
        <v>2</v>
      </c>
      <c r="E56" s="334" t="s">
        <v>62</v>
      </c>
      <c r="F56" s="324" t="s">
        <v>13</v>
      </c>
      <c r="G56" s="3" t="s">
        <v>8</v>
      </c>
      <c r="H56" s="476"/>
      <c r="I56" s="470"/>
      <c r="J56" s="456"/>
      <c r="K56" s="375">
        <v>0</v>
      </c>
      <c r="L56" s="375">
        <v>0</v>
      </c>
      <c r="M56" s="375">
        <v>0</v>
      </c>
      <c r="N56" s="375">
        <v>0</v>
      </c>
      <c r="O56" s="377">
        <v>0</v>
      </c>
      <c r="P56" s="356">
        <v>0.14194085950125671</v>
      </c>
      <c r="Q56" s="354">
        <v>5000</v>
      </c>
    </row>
    <row r="57" spans="1:17" ht="15.75" thickBot="1">
      <c r="A57" s="414"/>
      <c r="B57" s="479"/>
      <c r="C57" s="474"/>
      <c r="D57" s="372">
        <v>3</v>
      </c>
      <c r="E57" s="335" t="s">
        <v>64</v>
      </c>
      <c r="F57" s="5" t="s">
        <v>13</v>
      </c>
      <c r="G57" s="4" t="s">
        <v>8</v>
      </c>
      <c r="H57" s="477"/>
      <c r="I57" s="471"/>
      <c r="J57" s="457"/>
      <c r="K57" s="393">
        <v>0</v>
      </c>
      <c r="L57" s="393">
        <v>0</v>
      </c>
      <c r="M57" s="393">
        <v>0</v>
      </c>
      <c r="N57" s="393">
        <v>0</v>
      </c>
      <c r="O57" s="397">
        <v>0</v>
      </c>
      <c r="P57" s="391">
        <v>0.33969848326000668</v>
      </c>
      <c r="Q57" s="392">
        <v>5000</v>
      </c>
    </row>
    <row r="58" spans="1:17">
      <c r="A58" s="414">
        <v>17</v>
      </c>
      <c r="B58" s="479"/>
      <c r="C58" s="472">
        <v>29</v>
      </c>
      <c r="D58" s="373">
        <v>1</v>
      </c>
      <c r="E58" s="345" t="s">
        <v>60</v>
      </c>
      <c r="F58" s="7" t="s">
        <v>13</v>
      </c>
      <c r="G58" s="6" t="s">
        <v>8</v>
      </c>
      <c r="H58" s="475">
        <v>29</v>
      </c>
      <c r="I58" s="469">
        <v>0</v>
      </c>
      <c r="J58" s="455">
        <v>1</v>
      </c>
      <c r="K58" s="398">
        <v>0</v>
      </c>
      <c r="L58" s="398">
        <v>0</v>
      </c>
      <c r="M58" s="398">
        <v>0</v>
      </c>
      <c r="N58" s="398">
        <v>0</v>
      </c>
      <c r="O58" s="395">
        <v>0</v>
      </c>
      <c r="P58" s="388">
        <v>0.48295872224278724</v>
      </c>
      <c r="Q58" s="389">
        <v>5000</v>
      </c>
    </row>
    <row r="59" spans="1:17">
      <c r="A59" s="414"/>
      <c r="B59" s="479"/>
      <c r="C59" s="473"/>
      <c r="D59" s="371">
        <v>2</v>
      </c>
      <c r="E59" s="334" t="s">
        <v>61</v>
      </c>
      <c r="F59" s="324" t="s">
        <v>13</v>
      </c>
      <c r="G59" s="3" t="s">
        <v>8</v>
      </c>
      <c r="H59" s="476"/>
      <c r="I59" s="470"/>
      <c r="J59" s="456"/>
      <c r="K59" s="375">
        <v>0</v>
      </c>
      <c r="L59" s="375">
        <v>0</v>
      </c>
      <c r="M59" s="375">
        <v>0</v>
      </c>
      <c r="N59" s="375">
        <v>0</v>
      </c>
      <c r="O59" s="377">
        <v>0</v>
      </c>
      <c r="P59" s="356">
        <v>0.28403804268970806</v>
      </c>
      <c r="Q59" s="354">
        <v>5000</v>
      </c>
    </row>
    <row r="60" spans="1:17" ht="15.75" thickBot="1">
      <c r="A60" s="415"/>
      <c r="B60" s="480"/>
      <c r="C60" s="474"/>
      <c r="D60" s="372">
        <v>3</v>
      </c>
      <c r="E60" s="335" t="s">
        <v>65</v>
      </c>
      <c r="F60" s="5" t="s">
        <v>13</v>
      </c>
      <c r="G60" s="4" t="s">
        <v>8</v>
      </c>
      <c r="H60" s="477"/>
      <c r="I60" s="471"/>
      <c r="J60" s="457"/>
      <c r="K60" s="393">
        <v>0</v>
      </c>
      <c r="L60" s="393">
        <v>0</v>
      </c>
      <c r="M60" s="393">
        <v>0</v>
      </c>
      <c r="N60" s="393">
        <v>0</v>
      </c>
      <c r="O60" s="397">
        <v>0</v>
      </c>
      <c r="P60" s="391">
        <v>0.22697441004932783</v>
      </c>
      <c r="Q60" s="392">
        <v>5000</v>
      </c>
    </row>
  </sheetData>
  <mergeCells count="104">
    <mergeCell ref="B49:B60"/>
    <mergeCell ref="C49:C51"/>
    <mergeCell ref="H49:H51"/>
    <mergeCell ref="C41:C44"/>
    <mergeCell ref="J55:J57"/>
    <mergeCell ref="J58:J60"/>
    <mergeCell ref="I6:J6"/>
    <mergeCell ref="I10:I11"/>
    <mergeCell ref="I18:I19"/>
    <mergeCell ref="I30:I31"/>
    <mergeCell ref="J10:J11"/>
    <mergeCell ref="I12:I14"/>
    <mergeCell ref="J45:J48"/>
    <mergeCell ref="J49:J51"/>
    <mergeCell ref="J52:J54"/>
    <mergeCell ref="J32:J34"/>
    <mergeCell ref="J35:J37"/>
    <mergeCell ref="J38:J40"/>
    <mergeCell ref="J23:J26"/>
    <mergeCell ref="J27:J29"/>
    <mergeCell ref="J12:J14"/>
    <mergeCell ref="I15:I17"/>
    <mergeCell ref="I20:I22"/>
    <mergeCell ref="I32:I34"/>
    <mergeCell ref="C55:C57"/>
    <mergeCell ref="H55:H57"/>
    <mergeCell ref="C58:C60"/>
    <mergeCell ref="H58:H60"/>
    <mergeCell ref="C52:C54"/>
    <mergeCell ref="H52:H54"/>
    <mergeCell ref="I49:I51"/>
    <mergeCell ref="I52:I54"/>
    <mergeCell ref="C45:C48"/>
    <mergeCell ref="H45:H48"/>
    <mergeCell ref="I55:I57"/>
    <mergeCell ref="I58:I60"/>
    <mergeCell ref="I45:I48"/>
    <mergeCell ref="H41:H44"/>
    <mergeCell ref="J41:J44"/>
    <mergeCell ref="B35:B48"/>
    <mergeCell ref="C35:C37"/>
    <mergeCell ref="H35:H37"/>
    <mergeCell ref="C38:C40"/>
    <mergeCell ref="H38:H40"/>
    <mergeCell ref="B6:H6"/>
    <mergeCell ref="I35:I37"/>
    <mergeCell ref="J30:J31"/>
    <mergeCell ref="J15:J17"/>
    <mergeCell ref="J18:J19"/>
    <mergeCell ref="J20:J22"/>
    <mergeCell ref="I41:I44"/>
    <mergeCell ref="I23:I26"/>
    <mergeCell ref="I27:I29"/>
    <mergeCell ref="I38:I40"/>
    <mergeCell ref="C27:C29"/>
    <mergeCell ref="H27:H29"/>
    <mergeCell ref="C18:C19"/>
    <mergeCell ref="H18:H19"/>
    <mergeCell ref="C20:C22"/>
    <mergeCell ref="H20:H22"/>
    <mergeCell ref="H30:H31"/>
    <mergeCell ref="B30:B34"/>
    <mergeCell ref="C30:C31"/>
    <mergeCell ref="C32:C34"/>
    <mergeCell ref="H32:H34"/>
    <mergeCell ref="A6:A8"/>
    <mergeCell ref="A10:A11"/>
    <mergeCell ref="A12:A14"/>
    <mergeCell ref="A20:A22"/>
    <mergeCell ref="A15:A17"/>
    <mergeCell ref="A18:A19"/>
    <mergeCell ref="H12:H14"/>
    <mergeCell ref="C15:C17"/>
    <mergeCell ref="H15:H17"/>
    <mergeCell ref="B10:B29"/>
    <mergeCell ref="C10:C11"/>
    <mergeCell ref="H10:H11"/>
    <mergeCell ref="C12:C14"/>
    <mergeCell ref="C23:C26"/>
    <mergeCell ref="H23:H26"/>
    <mergeCell ref="B2:Q2"/>
    <mergeCell ref="C3:O4"/>
    <mergeCell ref="K6:Q7"/>
    <mergeCell ref="A58:A60"/>
    <mergeCell ref="A45:A48"/>
    <mergeCell ref="A41:A44"/>
    <mergeCell ref="A55:A57"/>
    <mergeCell ref="A52:A54"/>
    <mergeCell ref="A49:A51"/>
    <mergeCell ref="A23:A26"/>
    <mergeCell ref="A27:A29"/>
    <mergeCell ref="A30:A31"/>
    <mergeCell ref="A32:A34"/>
    <mergeCell ref="A38:A40"/>
    <mergeCell ref="A35:A37"/>
    <mergeCell ref="I7:I8"/>
    <mergeCell ref="J7:J8"/>
    <mergeCell ref="B7:B8"/>
    <mergeCell ref="C7:C8"/>
    <mergeCell ref="D7:D8"/>
    <mergeCell ref="E7:E8"/>
    <mergeCell ref="F7:F8"/>
    <mergeCell ref="G7:G8"/>
    <mergeCell ref="H7:H8"/>
  </mergeCells>
  <pageMargins left="0.44" right="0.70866141732283472" top="0.39370078740157483" bottom="0.74803149606299213" header="0.31496062992125984" footer="0.70866141732283472"/>
  <pageSetup paperSize="8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4"/>
  <sheetViews>
    <sheetView zoomScaleNormal="100" workbookViewId="0">
      <pane xSplit="2" ySplit="2" topLeftCell="AK27" activePane="bottomRight" state="frozen"/>
      <selection pane="topRight" activeCell="C1" sqref="C1"/>
      <selection pane="bottomLeft" activeCell="A2" sqref="A2"/>
      <selection pane="bottomRight" activeCell="BH3" sqref="BH3"/>
    </sheetView>
  </sheetViews>
  <sheetFormatPr defaultRowHeight="15"/>
  <cols>
    <col min="1" max="1" width="14.5703125" bestFit="1" customWidth="1"/>
    <col min="2" max="2" width="13.42578125" style="8" bestFit="1" customWidth="1"/>
    <col min="3" max="3" width="11.28515625" customWidth="1"/>
    <col min="4" max="4" width="12.5703125" customWidth="1"/>
    <col min="6" max="6" width="12.42578125" customWidth="1"/>
    <col min="7" max="7" width="10.5703125" customWidth="1"/>
    <col min="8" max="8" width="10.7109375" customWidth="1"/>
    <col min="9" max="10" width="12.85546875" style="9" customWidth="1"/>
    <col min="11" max="11" width="12.85546875" style="10" customWidth="1"/>
    <col min="12" max="12" width="2.140625" customWidth="1"/>
    <col min="13" max="14" width="8.5703125" customWidth="1"/>
    <col min="15" max="15" width="2.140625" customWidth="1"/>
    <col min="16" max="19" width="8.5703125" customWidth="1"/>
    <col min="20" max="20" width="2.140625" customWidth="1"/>
    <col min="21" max="22" width="8.5703125" customWidth="1"/>
    <col min="23" max="23" width="13" customWidth="1"/>
    <col min="24" max="24" width="13.7109375" customWidth="1"/>
    <col min="25" max="28" width="8.5703125" customWidth="1"/>
    <col min="29" max="29" width="2.140625" customWidth="1"/>
    <col min="30" max="31" width="11.140625" customWidth="1"/>
    <col min="32" max="32" width="11.42578125" bestFit="1" customWidth="1"/>
    <col min="33" max="33" width="12.28515625" customWidth="1"/>
    <col min="34" max="35" width="15.140625" customWidth="1"/>
    <col min="36" max="38" width="12.42578125" customWidth="1"/>
    <col min="39" max="41" width="11.5703125" customWidth="1"/>
    <col min="46" max="46" width="2.140625" customWidth="1"/>
    <col min="47" max="47" width="11.140625" customWidth="1"/>
    <col min="48" max="48" width="12.5703125" customWidth="1"/>
    <col min="49" max="49" width="11.42578125" customWidth="1"/>
    <col min="50" max="50" width="2.140625" customWidth="1"/>
    <col min="54" max="54" width="2.140625" customWidth="1"/>
    <col min="58" max="58" width="2.140625" customWidth="1"/>
    <col min="60" max="60" width="10.5703125" bestFit="1" customWidth="1"/>
  </cols>
  <sheetData>
    <row r="1" spans="1:66" ht="18" customHeight="1" thickBot="1">
      <c r="F1" s="670" t="s">
        <v>103</v>
      </c>
      <c r="G1" s="670"/>
      <c r="H1" s="670"/>
      <c r="I1" s="670"/>
      <c r="J1" s="670"/>
      <c r="K1" s="670"/>
      <c r="L1" s="670"/>
      <c r="M1" s="670"/>
      <c r="N1" s="670"/>
      <c r="O1" s="670"/>
      <c r="P1" s="670"/>
      <c r="Q1" s="670"/>
      <c r="R1" s="670"/>
      <c r="S1" s="670"/>
      <c r="T1" s="670"/>
      <c r="U1" s="670"/>
      <c r="V1" s="670"/>
      <c r="W1" s="670"/>
      <c r="X1" s="670"/>
      <c r="Y1" s="670"/>
      <c r="Z1" s="670"/>
      <c r="AA1" s="670"/>
      <c r="AB1" s="670"/>
      <c r="AD1" s="671" t="s">
        <v>104</v>
      </c>
      <c r="AE1" s="671"/>
      <c r="AF1" s="671"/>
      <c r="AG1" s="671"/>
      <c r="AH1" s="671"/>
      <c r="AI1" s="671"/>
      <c r="AJ1" s="671"/>
      <c r="AK1" s="671"/>
      <c r="AL1" s="671"/>
      <c r="AM1" s="671"/>
      <c r="AN1" s="671"/>
      <c r="AO1" s="671"/>
      <c r="AP1" s="671"/>
      <c r="AQ1" s="671"/>
      <c r="AR1" s="671"/>
      <c r="AS1" s="671"/>
      <c r="AT1" s="671"/>
      <c r="AU1" s="671"/>
      <c r="AV1" s="671"/>
      <c r="AW1" s="671"/>
      <c r="AX1" s="671"/>
      <c r="AY1" s="671"/>
      <c r="AZ1" s="671"/>
      <c r="BA1" s="671"/>
      <c r="BB1" s="671"/>
      <c r="BC1" s="671"/>
      <c r="BD1" s="671"/>
      <c r="BE1" s="671"/>
      <c r="BF1" s="671"/>
      <c r="BG1" s="671"/>
      <c r="BH1" s="671"/>
    </row>
    <row r="2" spans="1:66" s="9" customFormat="1" ht="118.5" customHeight="1" thickBot="1">
      <c r="A2" s="13" t="s">
        <v>0</v>
      </c>
      <c r="B2" s="14" t="s">
        <v>1</v>
      </c>
      <c r="C2" s="15" t="s">
        <v>2</v>
      </c>
      <c r="D2" s="14" t="s">
        <v>3</v>
      </c>
      <c r="E2" s="14" t="s">
        <v>5</v>
      </c>
      <c r="F2" s="14" t="s">
        <v>4</v>
      </c>
      <c r="G2" s="14" t="s">
        <v>72</v>
      </c>
      <c r="H2" s="14" t="s">
        <v>73</v>
      </c>
      <c r="I2" s="14" t="s">
        <v>75</v>
      </c>
      <c r="J2" s="13" t="s">
        <v>76</v>
      </c>
      <c r="K2" s="14" t="s">
        <v>74</v>
      </c>
      <c r="M2" s="55" t="s">
        <v>80</v>
      </c>
      <c r="N2" s="55" t="s">
        <v>81</v>
      </c>
      <c r="O2" s="56"/>
      <c r="P2" s="55" t="s">
        <v>82</v>
      </c>
      <c r="Q2" s="55" t="s">
        <v>84</v>
      </c>
      <c r="R2" s="55" t="s">
        <v>83</v>
      </c>
      <c r="S2" s="55" t="s">
        <v>85</v>
      </c>
      <c r="T2" s="56"/>
      <c r="U2" s="278" t="s">
        <v>86</v>
      </c>
      <c r="V2" s="278" t="s">
        <v>87</v>
      </c>
      <c r="W2" s="279" t="s">
        <v>70</v>
      </c>
      <c r="X2" s="279" t="s">
        <v>71</v>
      </c>
      <c r="Y2" s="278" t="s">
        <v>88</v>
      </c>
      <c r="Z2" s="278" t="s">
        <v>91</v>
      </c>
      <c r="AA2" s="278" t="s">
        <v>89</v>
      </c>
      <c r="AB2" s="278" t="s">
        <v>90</v>
      </c>
      <c r="AD2" s="14" t="s">
        <v>117</v>
      </c>
      <c r="AE2" s="14" t="s">
        <v>118</v>
      </c>
      <c r="AF2" s="14" t="s">
        <v>99</v>
      </c>
      <c r="AG2" s="14" t="s">
        <v>100</v>
      </c>
      <c r="AH2" s="14" t="s">
        <v>92</v>
      </c>
      <c r="AI2" s="14" t="s">
        <v>119</v>
      </c>
      <c r="AJ2" s="14" t="s">
        <v>120</v>
      </c>
      <c r="AK2" s="14" t="s">
        <v>123</v>
      </c>
      <c r="AL2" s="55" t="s">
        <v>124</v>
      </c>
      <c r="AM2" s="14" t="s">
        <v>121</v>
      </c>
      <c r="AN2" s="14" t="s">
        <v>122</v>
      </c>
      <c r="AO2" s="55" t="s">
        <v>125</v>
      </c>
      <c r="AP2" s="55" t="s">
        <v>94</v>
      </c>
      <c r="AQ2" s="55" t="s">
        <v>84</v>
      </c>
      <c r="AR2" s="55" t="s">
        <v>93</v>
      </c>
      <c r="AS2" s="55" t="s">
        <v>95</v>
      </c>
      <c r="AU2" s="14" t="s">
        <v>77</v>
      </c>
      <c r="AV2" s="14" t="s">
        <v>78</v>
      </c>
      <c r="AW2" s="14" t="s">
        <v>79</v>
      </c>
      <c r="AY2" s="55" t="s">
        <v>96</v>
      </c>
      <c r="AZ2" s="55" t="s">
        <v>97</v>
      </c>
      <c r="BA2" s="55" t="s">
        <v>91</v>
      </c>
      <c r="BC2" s="55" t="s">
        <v>98</v>
      </c>
      <c r="BD2" s="55" t="s">
        <v>89</v>
      </c>
      <c r="BE2" s="55" t="s">
        <v>90</v>
      </c>
      <c r="BG2" s="55" t="s">
        <v>101</v>
      </c>
      <c r="BH2" s="55" t="s">
        <v>102</v>
      </c>
    </row>
    <row r="3" spans="1:66" ht="15" customHeight="1" thickBot="1">
      <c r="A3" s="613" t="s">
        <v>6</v>
      </c>
      <c r="B3" s="24" t="s">
        <v>15</v>
      </c>
      <c r="C3" s="19" t="s">
        <v>8</v>
      </c>
      <c r="D3" s="207" t="s">
        <v>8</v>
      </c>
      <c r="E3" s="445" t="s">
        <v>52</v>
      </c>
      <c r="F3" s="222">
        <v>1327521</v>
      </c>
      <c r="G3" s="632">
        <f>SUM(AJ3:AJ4)</f>
        <v>2200740</v>
      </c>
      <c r="H3" s="490">
        <f>SUM(AM3:AM4)</f>
        <v>43838.5</v>
      </c>
      <c r="I3" s="490">
        <f>G3+H3</f>
        <v>2244578.5</v>
      </c>
      <c r="J3" s="492">
        <f>SUM(F3:F4)</f>
        <v>2088073</v>
      </c>
      <c r="K3" s="488">
        <f>I3+J3</f>
        <v>4332651.5</v>
      </c>
      <c r="L3" s="178"/>
      <c r="M3" s="498">
        <f>(100%*J3)/K3</f>
        <v>0.48193883122148179</v>
      </c>
      <c r="N3" s="500">
        <f>100%-M3</f>
        <v>0.51806116877851816</v>
      </c>
      <c r="O3" s="178"/>
      <c r="P3" s="560">
        <f>((SUM(AJ3:AJ4)*100%)/K3)</f>
        <v>0.50794299980046864</v>
      </c>
      <c r="Q3" s="675">
        <f>((SUM(AM3:AM4)*100%)/K3)</f>
        <v>1.0118168978049584E-2</v>
      </c>
      <c r="R3" s="678">
        <f>(SUM(AJ3:AJ4)*100%)/I3</f>
        <v>0.98046916158200748</v>
      </c>
      <c r="S3" s="681">
        <f>(SUM(AM3:AM4)*100%)/I3</f>
        <v>1.953083841799251E-2</v>
      </c>
      <c r="T3" s="178"/>
      <c r="U3" s="497">
        <v>0.88</v>
      </c>
      <c r="V3" s="556">
        <v>0.12</v>
      </c>
      <c r="W3" s="496">
        <f>SUM($AJ$3:$AJ$4)*U3</f>
        <v>1936651.2</v>
      </c>
      <c r="X3" s="496">
        <f>SUM(AJ3:AJ4)*V3</f>
        <v>264088.8</v>
      </c>
      <c r="Y3" s="684">
        <f>(W3*100%)/K3</f>
        <v>0.44698983982441237</v>
      </c>
      <c r="Z3" s="684">
        <f>(X3*100%)/K3</f>
        <v>6.0953159976056229E-2</v>
      </c>
      <c r="AA3" s="556">
        <f>(W3*100%)/I3</f>
        <v>0.86281286219216657</v>
      </c>
      <c r="AB3" s="556">
        <f>(X3*100%)/I3</f>
        <v>0.11765629938984089</v>
      </c>
      <c r="AC3" s="178"/>
      <c r="AD3" s="222">
        <v>8100</v>
      </c>
      <c r="AE3" s="488">
        <f>K3</f>
        <v>4332651.5</v>
      </c>
      <c r="AF3" s="488">
        <f>K3+SUM(AD3:AD4)</f>
        <v>4348851.5</v>
      </c>
      <c r="AG3" s="488">
        <f>I3+SUM(AD3:AD4)</f>
        <v>2260778.5</v>
      </c>
      <c r="AH3" s="280">
        <f>AJ3+AM3</f>
        <v>1063920.5</v>
      </c>
      <c r="AI3" s="280">
        <f>AH3-AD3</f>
        <v>1055820.5</v>
      </c>
      <c r="AJ3" s="281">
        <v>1035300</v>
      </c>
      <c r="AK3" s="282">
        <f>AL3/100*AI3</f>
        <v>1027417.8979068456</v>
      </c>
      <c r="AL3" s="282">
        <f>AJ3*100/AH3</f>
        <v>97.309902384623669</v>
      </c>
      <c r="AM3" s="282">
        <v>28620.5</v>
      </c>
      <c r="AN3" s="304">
        <f>AO3*100/AK3</f>
        <v>2.6183090842167112E-4</v>
      </c>
      <c r="AO3" s="304">
        <f>100-AL3</f>
        <v>2.690097615376331</v>
      </c>
      <c r="AP3" s="145">
        <f>(AJ3*100%)/AF$3</f>
        <v>0.23806285406618277</v>
      </c>
      <c r="AQ3" s="244">
        <f>(AM3*100%)/AG$3</f>
        <v>1.265957722085556E-2</v>
      </c>
      <c r="AR3" s="128">
        <f>(AJ3*100%)/$AG$3</f>
        <v>0.45793959912481474</v>
      </c>
      <c r="AS3" s="129">
        <f>(AM3*100%)/$AG$3</f>
        <v>1.265957722085556E-2</v>
      </c>
      <c r="AT3" s="230"/>
      <c r="AU3" s="106">
        <f t="shared" ref="AU3:AU21" si="0">8%*AJ3</f>
        <v>82824</v>
      </c>
      <c r="AV3" s="91">
        <f t="shared" ref="AV3:AV47" si="1">80%*AJ3</f>
        <v>828240</v>
      </c>
      <c r="AW3" s="92">
        <f t="shared" ref="AW3:AW47" si="2">12%*AJ3</f>
        <v>124236</v>
      </c>
      <c r="AX3" s="230"/>
      <c r="AY3" s="65">
        <f>(AU3*100%)/$AF$3</f>
        <v>1.904502832529462E-2</v>
      </c>
      <c r="AZ3" s="60">
        <f t="shared" ref="AZ3:BA4" si="3">(AV3*100%)/$AF$3</f>
        <v>0.19045028325294622</v>
      </c>
      <c r="BA3" s="61">
        <f t="shared" si="3"/>
        <v>2.8567542487941931E-2</v>
      </c>
      <c r="BB3" s="230"/>
      <c r="BC3" s="65">
        <f>(AU3*100%)/$AG$3</f>
        <v>3.6635167929985182E-2</v>
      </c>
      <c r="BD3" s="60">
        <f>(AV3*100%)/$AG$3</f>
        <v>0.3663516792998518</v>
      </c>
      <c r="BE3" s="61">
        <f t="shared" ref="BE3" si="4">(AW3*100%)/$AG$3</f>
        <v>5.4952751894977767E-2</v>
      </c>
      <c r="BF3" s="230"/>
      <c r="BG3" s="153">
        <f>(AD3*100%)/AF$3</f>
        <v>1.8625607243659618E-3</v>
      </c>
      <c r="BH3" s="162">
        <f>(AD3*100%)/AG$3</f>
        <v>3.5828366202173278E-3</v>
      </c>
    </row>
    <row r="4" spans="1:66" ht="15.75" thickBot="1">
      <c r="A4" s="614"/>
      <c r="B4" s="51" t="s">
        <v>16</v>
      </c>
      <c r="C4" s="52" t="s">
        <v>8</v>
      </c>
      <c r="D4" s="208" t="s">
        <v>8</v>
      </c>
      <c r="E4" s="631"/>
      <c r="F4" s="224">
        <v>760552</v>
      </c>
      <c r="G4" s="634"/>
      <c r="H4" s="491"/>
      <c r="I4" s="491"/>
      <c r="J4" s="493"/>
      <c r="K4" s="489"/>
      <c r="L4" s="178"/>
      <c r="M4" s="499"/>
      <c r="N4" s="501"/>
      <c r="O4" s="178"/>
      <c r="P4" s="561"/>
      <c r="Q4" s="676"/>
      <c r="R4" s="680"/>
      <c r="S4" s="682"/>
      <c r="T4" s="178"/>
      <c r="U4" s="497"/>
      <c r="V4" s="557"/>
      <c r="W4" s="489"/>
      <c r="X4" s="489"/>
      <c r="Y4" s="685"/>
      <c r="Z4" s="685"/>
      <c r="AA4" s="557"/>
      <c r="AB4" s="557"/>
      <c r="AC4" s="178"/>
      <c r="AD4" s="225">
        <v>8100</v>
      </c>
      <c r="AE4" s="489"/>
      <c r="AF4" s="489"/>
      <c r="AG4" s="489"/>
      <c r="AH4" s="283">
        <f t="shared" ref="AH4:AH22" si="5">AJ4+AM4</f>
        <v>1180658</v>
      </c>
      <c r="AI4" s="280">
        <f>AH4-AD4</f>
        <v>1172558</v>
      </c>
      <c r="AJ4" s="284">
        <v>1165440</v>
      </c>
      <c r="AK4" s="282">
        <f>AL4/100*AI4</f>
        <v>1157444.4043236908</v>
      </c>
      <c r="AL4" s="282">
        <f>AJ4*100/AH4</f>
        <v>98.711057732213732</v>
      </c>
      <c r="AM4" s="285">
        <v>15218</v>
      </c>
      <c r="AN4" s="305"/>
      <c r="AO4" s="304">
        <f>100-AL4</f>
        <v>1.2889422677862683</v>
      </c>
      <c r="AP4" s="147">
        <f>(AJ4*100%)/AF$3</f>
        <v>0.26798799637099591</v>
      </c>
      <c r="AQ4" s="245">
        <f>(AM4*100%)/AG$3</f>
        <v>6.7313095909218882E-3</v>
      </c>
      <c r="AR4" s="242">
        <f>(AJ4*100%)/$AG$3</f>
        <v>0.51550384082297318</v>
      </c>
      <c r="AS4" s="243">
        <f>(AM4*100%)/$AG$3</f>
        <v>6.7313095909218882E-3</v>
      </c>
      <c r="AT4" s="230"/>
      <c r="AU4" s="235">
        <f t="shared" si="0"/>
        <v>93235.199999999997</v>
      </c>
      <c r="AV4" s="236">
        <f t="shared" si="1"/>
        <v>932352</v>
      </c>
      <c r="AW4" s="237">
        <f t="shared" si="2"/>
        <v>139852.79999999999</v>
      </c>
      <c r="AX4" s="230"/>
      <c r="AY4" s="249">
        <f>(AU4*100%)/$AF$3</f>
        <v>2.1439039709679669E-2</v>
      </c>
      <c r="AZ4" s="247">
        <f t="shared" si="3"/>
        <v>0.21439039709679672</v>
      </c>
      <c r="BA4" s="248">
        <f t="shared" si="3"/>
        <v>3.2158559564519504E-2</v>
      </c>
      <c r="BB4" s="230"/>
      <c r="BC4" s="67">
        <f>(AU4*100%)/$AG$3</f>
        <v>4.1240307265837849E-2</v>
      </c>
      <c r="BD4" s="63">
        <f t="shared" ref="BD4:BE4" si="6">(AV4*100%)/$AG$3</f>
        <v>0.4124030726583785</v>
      </c>
      <c r="BE4" s="64">
        <f t="shared" si="6"/>
        <v>6.1860460898756769E-2</v>
      </c>
      <c r="BF4" s="230"/>
      <c r="BG4" s="274">
        <f>(AD4*100%)/AF$3</f>
        <v>1.8625607243659618E-3</v>
      </c>
      <c r="BH4" s="275">
        <f>(AD4*100%)/AG$3</f>
        <v>3.5828366202173278E-3</v>
      </c>
    </row>
    <row r="5" spans="1:66" ht="15.75" customHeight="1" thickBot="1">
      <c r="A5" s="614"/>
      <c r="B5" s="24" t="s">
        <v>7</v>
      </c>
      <c r="C5" s="19" t="s">
        <v>8</v>
      </c>
      <c r="D5" s="207" t="s">
        <v>8</v>
      </c>
      <c r="E5" s="622" t="s">
        <v>55</v>
      </c>
      <c r="F5" s="222">
        <v>1177156</v>
      </c>
      <c r="G5" s="632">
        <f>SUM(AJ5:AJ7)</f>
        <v>3607630</v>
      </c>
      <c r="H5" s="490">
        <f>SUM(AM5:AM7)</f>
        <v>56666.5</v>
      </c>
      <c r="I5" s="490">
        <f t="shared" ref="I5:I20" si="7">G5+H5</f>
        <v>3664296.5</v>
      </c>
      <c r="J5" s="492">
        <f>SUM(F5:F7)</f>
        <v>1707929</v>
      </c>
      <c r="K5" s="488">
        <f t="shared" ref="K5:K20" si="8">I5+J5</f>
        <v>5372225.5</v>
      </c>
      <c r="L5" s="178"/>
      <c r="M5" s="566">
        <f>(100%*J5)/K5</f>
        <v>0.31791833756792226</v>
      </c>
      <c r="N5" s="568">
        <f>100%-M5</f>
        <v>0.6820816624320778</v>
      </c>
      <c r="O5" s="178"/>
      <c r="P5" s="560">
        <f>((SUM(AJ5:AJ7)*100%)/K5)</f>
        <v>0.67153361302499304</v>
      </c>
      <c r="Q5" s="675">
        <f>((SUM(AM5:AM7)*100%)/K5)</f>
        <v>1.0548049407084642E-2</v>
      </c>
      <c r="R5" s="678">
        <f>(SUM(AJ5:AJ7)*100%)/I5</f>
        <v>0.98453550360894648</v>
      </c>
      <c r="S5" s="564">
        <f>(SUM(AM5:AM7)*100%)/I5</f>
        <v>1.5464496391053508E-2</v>
      </c>
      <c r="T5" s="178"/>
      <c r="U5" s="558">
        <v>0.88</v>
      </c>
      <c r="V5" s="539">
        <v>0.12</v>
      </c>
      <c r="W5" s="488">
        <f>SUM(AJ5:AJ7)*U5</f>
        <v>3174714.4</v>
      </c>
      <c r="X5" s="488">
        <f>SUM(AJ5:AJ7)*V5</f>
        <v>432915.6</v>
      </c>
      <c r="Y5" s="686">
        <f t="shared" ref="Y5:Y20" si="9">(W5*100%)/K5</f>
        <v>0.59094957946199389</v>
      </c>
      <c r="Z5" s="686">
        <f t="shared" ref="Z5:Z20" si="10">(X5*100%)/K5</f>
        <v>8.0584033562999161E-2</v>
      </c>
      <c r="AA5" s="539">
        <f t="shared" ref="AA5:AA20" si="11">(W5*100%)/I5</f>
        <v>0.8663912431758729</v>
      </c>
      <c r="AB5" s="539">
        <f t="shared" ref="AB5:AB20" si="12">(X5*100%)/I5</f>
        <v>0.11814426043307358</v>
      </c>
      <c r="AC5" s="178"/>
      <c r="AD5" s="222">
        <v>8100</v>
      </c>
      <c r="AE5" s="316">
        <f t="shared" ref="AE5:AE53" si="13">K5</f>
        <v>5372225.5</v>
      </c>
      <c r="AF5" s="485">
        <f>K5+SUM(AD5:AD7)</f>
        <v>5396525.5</v>
      </c>
      <c r="AG5" s="485">
        <f>I5+SUM(AD5:AD7)</f>
        <v>3688596.5</v>
      </c>
      <c r="AH5" s="280">
        <f t="shared" si="5"/>
        <v>1225768</v>
      </c>
      <c r="AI5" s="280"/>
      <c r="AJ5" s="281">
        <v>1207500</v>
      </c>
      <c r="AK5" s="282"/>
      <c r="AL5" s="282"/>
      <c r="AM5" s="282">
        <v>18268</v>
      </c>
      <c r="AN5" s="304"/>
      <c r="AO5" s="304"/>
      <c r="AP5" s="145">
        <f>(AJ5*100%)/AF$5</f>
        <v>0.22375508093123991</v>
      </c>
      <c r="AQ5" s="244">
        <f>(AM5*100%)/AG$5</f>
        <v>4.9525612248452764E-3</v>
      </c>
      <c r="AR5" s="128">
        <f t="shared" ref="AR5:AR6" si="14">(AJ5*100%)/$AG$5</f>
        <v>0.32736028459605165</v>
      </c>
      <c r="AS5" s="129">
        <f t="shared" ref="AS5:AS6" si="15">(AM5*100%)/$AG$5</f>
        <v>4.9525612248452764E-3</v>
      </c>
      <c r="AT5" s="230"/>
      <c r="AU5" s="106">
        <f t="shared" si="0"/>
        <v>96600</v>
      </c>
      <c r="AV5" s="91">
        <f t="shared" si="1"/>
        <v>966000</v>
      </c>
      <c r="AW5" s="92">
        <f t="shared" si="2"/>
        <v>144900</v>
      </c>
      <c r="AX5" s="230"/>
      <c r="AY5" s="65">
        <f t="shared" ref="AY5:AY6" si="16">(AU5*100%)/$AF$5</f>
        <v>1.7900406474499194E-2</v>
      </c>
      <c r="AZ5" s="60">
        <f t="shared" ref="AZ5:AZ6" si="17">(AV5*100%)/$AF$5</f>
        <v>0.17900406474499195</v>
      </c>
      <c r="BA5" s="61">
        <f t="shared" ref="BA5:BA6" si="18">(AW5*100%)/$AF$5</f>
        <v>2.6850609711748789E-2</v>
      </c>
      <c r="BB5" s="230"/>
      <c r="BC5" s="65">
        <f t="shared" ref="BC5:BC6" si="19">(AU5*100%)/$AG$5</f>
        <v>2.6188822767684132E-2</v>
      </c>
      <c r="BD5" s="60">
        <f t="shared" ref="BD5:BD6" si="20">(AV5*100%)/$AG$5</f>
        <v>0.26188822767684133</v>
      </c>
      <c r="BE5" s="61">
        <f t="shared" ref="BE5:BE6" si="21">(AW5*100%)/$AG$5</f>
        <v>3.9283234151526195E-2</v>
      </c>
      <c r="BF5" s="230"/>
      <c r="BG5" s="153">
        <f>(AD5*100%)/AF$5</f>
        <v>1.5009657602840939E-3</v>
      </c>
      <c r="BH5" s="162">
        <f>(AD5*100%)/AG$5</f>
        <v>2.1959571885946322E-3</v>
      </c>
    </row>
    <row r="6" spans="1:66" ht="15.75" thickBot="1">
      <c r="A6" s="614"/>
      <c r="B6" s="25" t="s">
        <v>9</v>
      </c>
      <c r="C6" s="20" t="s">
        <v>8</v>
      </c>
      <c r="D6" s="209" t="s">
        <v>8</v>
      </c>
      <c r="E6" s="623"/>
      <c r="F6" s="223">
        <v>196650</v>
      </c>
      <c r="G6" s="633"/>
      <c r="H6" s="494"/>
      <c r="I6" s="494"/>
      <c r="J6" s="495"/>
      <c r="K6" s="496"/>
      <c r="L6" s="178"/>
      <c r="M6" s="498"/>
      <c r="N6" s="500"/>
      <c r="O6" s="178"/>
      <c r="P6" s="570"/>
      <c r="Q6" s="677"/>
      <c r="R6" s="679"/>
      <c r="S6" s="572"/>
      <c r="T6" s="178"/>
      <c r="U6" s="497"/>
      <c r="V6" s="540"/>
      <c r="W6" s="496"/>
      <c r="X6" s="496"/>
      <c r="Y6" s="687"/>
      <c r="Z6" s="687"/>
      <c r="AA6" s="540"/>
      <c r="AB6" s="540"/>
      <c r="AC6" s="178"/>
      <c r="AD6" s="223">
        <v>8100</v>
      </c>
      <c r="AE6" s="316"/>
      <c r="AF6" s="486"/>
      <c r="AG6" s="486"/>
      <c r="AH6" s="286">
        <f t="shared" si="5"/>
        <v>1197206.5</v>
      </c>
      <c r="AI6" s="286"/>
      <c r="AJ6" s="287">
        <v>1185410</v>
      </c>
      <c r="AK6" s="288"/>
      <c r="AL6" s="288"/>
      <c r="AM6" s="288">
        <v>11796.5</v>
      </c>
      <c r="AN6" s="306"/>
      <c r="AO6" s="306"/>
      <c r="AP6" s="146">
        <f>(AJ6*100%)/AF$5</f>
        <v>0.21966170640720589</v>
      </c>
      <c r="AQ6" s="241">
        <f>(AM6*100%)/AG$5</f>
        <v>3.1980998734884663E-3</v>
      </c>
      <c r="AR6" s="134">
        <f t="shared" si="14"/>
        <v>0.3213715569051806</v>
      </c>
      <c r="AS6" s="135">
        <f t="shared" si="15"/>
        <v>3.1980998734884663E-3</v>
      </c>
      <c r="AT6" s="230"/>
      <c r="AU6" s="108">
        <f t="shared" si="0"/>
        <v>94832.8</v>
      </c>
      <c r="AV6" s="103">
        <f t="shared" si="1"/>
        <v>948328</v>
      </c>
      <c r="AW6" s="104">
        <f t="shared" si="2"/>
        <v>142249.19999999998</v>
      </c>
      <c r="AX6" s="230"/>
      <c r="AY6" s="66">
        <f t="shared" si="16"/>
        <v>1.7572936512576472E-2</v>
      </c>
      <c r="AZ6" s="58">
        <f t="shared" si="17"/>
        <v>0.17572936512576473</v>
      </c>
      <c r="BA6" s="62">
        <f t="shared" si="18"/>
        <v>2.6359404768864704E-2</v>
      </c>
      <c r="BB6" s="230"/>
      <c r="BC6" s="66">
        <f t="shared" si="19"/>
        <v>2.5709724552414447E-2</v>
      </c>
      <c r="BD6" s="58">
        <f t="shared" si="20"/>
        <v>0.25709724552414448</v>
      </c>
      <c r="BE6" s="62">
        <f t="shared" si="21"/>
        <v>3.8564586828621669E-2</v>
      </c>
      <c r="BF6" s="230"/>
      <c r="BG6" s="157">
        <f>(AD6*100%)/AF$5</f>
        <v>1.5009657602840939E-3</v>
      </c>
      <c r="BH6" s="166">
        <f>(AD6*100%)/AG$5</f>
        <v>2.1959571885946322E-3</v>
      </c>
    </row>
    <row r="7" spans="1:66" ht="15.75" thickBot="1">
      <c r="A7" s="614"/>
      <c r="B7" s="51" t="s">
        <v>11</v>
      </c>
      <c r="C7" s="52" t="s">
        <v>8</v>
      </c>
      <c r="D7" s="208" t="s">
        <v>8</v>
      </c>
      <c r="E7" s="624"/>
      <c r="F7" s="224">
        <v>334123</v>
      </c>
      <c r="G7" s="634"/>
      <c r="H7" s="491"/>
      <c r="I7" s="491"/>
      <c r="J7" s="493"/>
      <c r="K7" s="489"/>
      <c r="L7" s="178"/>
      <c r="M7" s="567"/>
      <c r="N7" s="569"/>
      <c r="O7" s="178"/>
      <c r="P7" s="561"/>
      <c r="Q7" s="676"/>
      <c r="R7" s="680"/>
      <c r="S7" s="565"/>
      <c r="T7" s="178"/>
      <c r="U7" s="538"/>
      <c r="V7" s="541"/>
      <c r="W7" s="489"/>
      <c r="X7" s="489"/>
      <c r="Y7" s="688"/>
      <c r="Z7" s="688"/>
      <c r="AA7" s="541"/>
      <c r="AB7" s="541"/>
      <c r="AC7" s="178"/>
      <c r="AD7" s="224">
        <v>8100</v>
      </c>
      <c r="AE7" s="316"/>
      <c r="AF7" s="487"/>
      <c r="AG7" s="487"/>
      <c r="AH7" s="289">
        <f t="shared" si="5"/>
        <v>1241322</v>
      </c>
      <c r="AI7" s="289"/>
      <c r="AJ7" s="290">
        <v>1214720</v>
      </c>
      <c r="AK7" s="291"/>
      <c r="AL7" s="291"/>
      <c r="AM7" s="291">
        <v>26602</v>
      </c>
      <c r="AN7" s="307"/>
      <c r="AO7" s="307"/>
      <c r="AP7" s="147">
        <f>(AJ7*100%)/AF$5</f>
        <v>0.22509297880645612</v>
      </c>
      <c r="AQ7" s="245">
        <f>(AM7*100%)/AG$5</f>
        <v>7.2119571766659759E-3</v>
      </c>
      <c r="AR7" s="242">
        <f>(AJ7*100%)/$AG$5</f>
        <v>0.32931766865798412</v>
      </c>
      <c r="AS7" s="243">
        <f>(AM7*100%)/$AG$5</f>
        <v>7.2119571766659759E-3</v>
      </c>
      <c r="AT7" s="230"/>
      <c r="AU7" s="109" t="s">
        <v>69</v>
      </c>
      <c r="AV7" s="236">
        <f>88%*AJ7</f>
        <v>1068953.6000000001</v>
      </c>
      <c r="AW7" s="237">
        <f t="shared" si="2"/>
        <v>145766.39999999999</v>
      </c>
      <c r="AX7" s="230"/>
      <c r="AY7" s="109" t="s">
        <v>69</v>
      </c>
      <c r="AZ7" s="63">
        <f t="shared" ref="AZ7:BA7" si="22">(AV7*100%)/$AF$5</f>
        <v>0.19808182134968141</v>
      </c>
      <c r="BA7" s="64">
        <f t="shared" si="22"/>
        <v>2.7011157456774734E-2</v>
      </c>
      <c r="BB7" s="230"/>
      <c r="BC7" s="109" t="s">
        <v>69</v>
      </c>
      <c r="BD7" s="247">
        <f t="shared" ref="BD7:BE7" si="23">(AV7*100%)/$AG$5</f>
        <v>0.28979954841902605</v>
      </c>
      <c r="BE7" s="248">
        <f t="shared" si="23"/>
        <v>3.9518120238958093E-2</v>
      </c>
      <c r="BF7" s="230"/>
      <c r="BG7" s="274">
        <f>(AD7*100%)/AF$5</f>
        <v>1.5009657602840939E-3</v>
      </c>
      <c r="BH7" s="275">
        <f>(AD7*100%)/AG$5</f>
        <v>2.1959571885946322E-3</v>
      </c>
    </row>
    <row r="8" spans="1:66" ht="15.75" thickBot="1">
      <c r="A8" s="614"/>
      <c r="B8" s="24" t="s">
        <v>22</v>
      </c>
      <c r="C8" s="53" t="s">
        <v>8</v>
      </c>
      <c r="D8" s="210" t="s">
        <v>8</v>
      </c>
      <c r="E8" s="622" t="s">
        <v>59</v>
      </c>
      <c r="F8" s="227">
        <v>769815</v>
      </c>
      <c r="G8" s="632">
        <f t="shared" ref="G8:G20" si="24">SUM(AJ8:AJ10)</f>
        <v>3574456</v>
      </c>
      <c r="H8" s="490">
        <f>SUM(AM8:AM10)</f>
        <v>109097.5</v>
      </c>
      <c r="I8" s="490">
        <f t="shared" si="7"/>
        <v>3683553.5</v>
      </c>
      <c r="J8" s="492">
        <f t="shared" ref="J8:J11" si="25">SUM(F8:F10)</f>
        <v>2081521</v>
      </c>
      <c r="K8" s="488">
        <f t="shared" si="8"/>
        <v>5765074.5</v>
      </c>
      <c r="L8" s="178"/>
      <c r="M8" s="566">
        <f>(100%*J8)/K8</f>
        <v>0.36105708607928655</v>
      </c>
      <c r="N8" s="568">
        <f t="shared" ref="N8:N20" si="26">100%-M8</f>
        <v>0.63894291392071345</v>
      </c>
      <c r="O8" s="178"/>
      <c r="P8" s="560">
        <f>((SUM(AJ8:AJ10)*100%)/K8)</f>
        <v>0.62001904745550118</v>
      </c>
      <c r="Q8" s="675">
        <f>((SUM(AM8:AM10)*100%)/K8)</f>
        <v>1.8923866465212203E-2</v>
      </c>
      <c r="R8" s="678">
        <f>(SUM(AJ8:AJ10)*100%)/I8</f>
        <v>0.97038253957761167</v>
      </c>
      <c r="S8" s="564">
        <f>(SUM(AM8:AM10)*100%)/I8</f>
        <v>2.9617460422388327E-2</v>
      </c>
      <c r="T8" s="178"/>
      <c r="U8" s="558">
        <v>0.88</v>
      </c>
      <c r="V8" s="539">
        <v>0.12</v>
      </c>
      <c r="W8" s="488">
        <f>SUM(AJ8:AJ10)*U8</f>
        <v>3145521.28</v>
      </c>
      <c r="X8" s="488">
        <f>SUM(AJ8:AJ12)*V8</f>
        <v>709960.32</v>
      </c>
      <c r="Y8" s="686">
        <f t="shared" si="9"/>
        <v>0.54561676176084106</v>
      </c>
      <c r="Z8" s="686">
        <f t="shared" si="10"/>
        <v>0.12314850744773549</v>
      </c>
      <c r="AA8" s="539">
        <f t="shared" si="11"/>
        <v>0.85393663482829818</v>
      </c>
      <c r="AB8" s="539">
        <f t="shared" si="12"/>
        <v>0.19273788747740461</v>
      </c>
      <c r="AC8" s="178"/>
      <c r="AD8" s="226">
        <v>8100</v>
      </c>
      <c r="AE8" s="316">
        <f t="shared" si="13"/>
        <v>5765074.5</v>
      </c>
      <c r="AF8" s="485">
        <f>K8+SUM(AD8:AD10)</f>
        <v>5789374.5</v>
      </c>
      <c r="AG8" s="485">
        <f>I8+SUM(AD8:AD10)</f>
        <v>3707853.5</v>
      </c>
      <c r="AH8" s="292">
        <f t="shared" si="5"/>
        <v>1214820</v>
      </c>
      <c r="AI8" s="292"/>
      <c r="AJ8" s="293">
        <v>1200760</v>
      </c>
      <c r="AK8" s="294"/>
      <c r="AL8" s="294"/>
      <c r="AM8" s="294">
        <v>14060</v>
      </c>
      <c r="AN8" s="308"/>
      <c r="AO8" s="308"/>
      <c r="AP8" s="145">
        <f>(AJ8*100%)/AF$8</f>
        <v>0.20740755326849214</v>
      </c>
      <c r="AQ8" s="244">
        <f>(AM8*100%)/AG$8</f>
        <v>3.7919513270953126E-3</v>
      </c>
      <c r="AR8" s="128">
        <f t="shared" ref="AR8:AR9" si="27">(AJ8*100%)/$AG$8</f>
        <v>0.3238423524554031</v>
      </c>
      <c r="AS8" s="129">
        <f t="shared" ref="AS8:AS9" si="28">(AM8*100%)/$AG$8</f>
        <v>3.7919513270953126E-3</v>
      </c>
      <c r="AT8" s="230"/>
      <c r="AU8" s="106">
        <f t="shared" si="0"/>
        <v>96060.800000000003</v>
      </c>
      <c r="AV8" s="91">
        <f t="shared" si="1"/>
        <v>960608</v>
      </c>
      <c r="AW8" s="92">
        <f t="shared" si="2"/>
        <v>144091.19999999998</v>
      </c>
      <c r="AX8" s="230"/>
      <c r="AY8" s="204">
        <f t="shared" ref="AY8" si="29">(AU8*100%)/$AF$8</f>
        <v>1.659260426147937E-2</v>
      </c>
      <c r="AZ8" s="205">
        <f t="shared" ref="AZ8:AZ9" si="30">(AV8*100%)/$AF$8</f>
        <v>0.16592604261479371</v>
      </c>
      <c r="BA8" s="206">
        <f t="shared" ref="BA8:BA9" si="31">(AW8*100%)/$AF$8</f>
        <v>2.4888906392219051E-2</v>
      </c>
      <c r="BB8" s="230"/>
      <c r="BC8" s="65">
        <f t="shared" ref="BC8" si="32">(AU8*100%)/$AG$8</f>
        <v>2.5907388196432249E-2</v>
      </c>
      <c r="BD8" s="60">
        <f t="shared" ref="BD8:BD10" si="33">(AV8*100%)/$AG$8</f>
        <v>0.25907388196432246</v>
      </c>
      <c r="BE8" s="61">
        <f t="shared" ref="BE8:BE10" si="34">(AW8*100%)/$AG$8</f>
        <v>3.8861082294648366E-2</v>
      </c>
      <c r="BF8" s="230"/>
      <c r="BG8" s="153">
        <f>(AD8*100%)/AF$8</f>
        <v>1.3991148784726225E-3</v>
      </c>
      <c r="BH8" s="162">
        <f>(AD8*100%)/AG$8</f>
        <v>2.1845523292654363E-3</v>
      </c>
    </row>
    <row r="9" spans="1:66" ht="15.75" thickBot="1">
      <c r="A9" s="614"/>
      <c r="B9" s="25" t="s">
        <v>10</v>
      </c>
      <c r="C9" s="20" t="s">
        <v>8</v>
      </c>
      <c r="D9" s="209" t="s">
        <v>8</v>
      </c>
      <c r="E9" s="623"/>
      <c r="F9" s="223">
        <v>283682</v>
      </c>
      <c r="G9" s="633"/>
      <c r="H9" s="494"/>
      <c r="I9" s="494"/>
      <c r="J9" s="495"/>
      <c r="K9" s="496"/>
      <c r="L9" s="178"/>
      <c r="M9" s="498"/>
      <c r="N9" s="500"/>
      <c r="O9" s="178"/>
      <c r="P9" s="570"/>
      <c r="Q9" s="677"/>
      <c r="R9" s="679"/>
      <c r="S9" s="572"/>
      <c r="T9" s="178"/>
      <c r="U9" s="497"/>
      <c r="V9" s="540"/>
      <c r="W9" s="496"/>
      <c r="X9" s="496"/>
      <c r="Y9" s="687"/>
      <c r="Z9" s="687"/>
      <c r="AA9" s="540"/>
      <c r="AB9" s="540"/>
      <c r="AC9" s="178"/>
      <c r="AD9" s="223">
        <v>8100</v>
      </c>
      <c r="AE9" s="316">
        <f t="shared" si="13"/>
        <v>0</v>
      </c>
      <c r="AF9" s="486"/>
      <c r="AG9" s="486"/>
      <c r="AH9" s="286">
        <f t="shared" si="5"/>
        <v>1431097</v>
      </c>
      <c r="AI9" s="286"/>
      <c r="AJ9" s="287">
        <v>1361136</v>
      </c>
      <c r="AK9" s="288"/>
      <c r="AL9" s="288"/>
      <c r="AM9" s="288">
        <v>69961</v>
      </c>
      <c r="AN9" s="306"/>
      <c r="AO9" s="306"/>
      <c r="AP9" s="146">
        <f>(AJ9*100%)/AF$8</f>
        <v>0.23510933694132241</v>
      </c>
      <c r="AQ9" s="241">
        <f>(AM9*100%)/AG$8</f>
        <v>1.8868329075029527E-2</v>
      </c>
      <c r="AR9" s="134">
        <f t="shared" si="27"/>
        <v>0.36709540978358501</v>
      </c>
      <c r="AS9" s="135">
        <f t="shared" si="28"/>
        <v>1.8868329075029527E-2</v>
      </c>
      <c r="AT9" s="230"/>
      <c r="AU9" s="95" t="s">
        <v>69</v>
      </c>
      <c r="AV9" s="103">
        <f>88%*AJ9</f>
        <v>1197799.68</v>
      </c>
      <c r="AW9" s="104">
        <f t="shared" si="2"/>
        <v>163336.32000000001</v>
      </c>
      <c r="AX9" s="230"/>
      <c r="AY9" s="95" t="s">
        <v>69</v>
      </c>
      <c r="AZ9" s="58">
        <f t="shared" si="30"/>
        <v>0.20689621650836371</v>
      </c>
      <c r="BA9" s="62">
        <f t="shared" si="31"/>
        <v>2.8213120432958691E-2</v>
      </c>
      <c r="BB9" s="230"/>
      <c r="BC9" s="95" t="s">
        <v>69</v>
      </c>
      <c r="BD9" s="58">
        <f t="shared" si="33"/>
        <v>0.32304396060955481</v>
      </c>
      <c r="BE9" s="62">
        <f t="shared" si="34"/>
        <v>4.4051449174030206E-2</v>
      </c>
      <c r="BF9" s="230"/>
      <c r="BG9" s="157">
        <f>(AD9*100%)/AF$8</f>
        <v>1.3991148784726225E-3</v>
      </c>
      <c r="BH9" s="166">
        <f>(AD9*100%)/AG$8</f>
        <v>2.1845523292654363E-3</v>
      </c>
    </row>
    <row r="10" spans="1:66" ht="15.75" thickBot="1">
      <c r="A10" s="614"/>
      <c r="B10" s="51" t="s">
        <v>23</v>
      </c>
      <c r="C10" s="52" t="s">
        <v>8</v>
      </c>
      <c r="D10" s="208" t="s">
        <v>8</v>
      </c>
      <c r="E10" s="624"/>
      <c r="F10" s="224">
        <v>1028024</v>
      </c>
      <c r="G10" s="634"/>
      <c r="H10" s="491"/>
      <c r="I10" s="491"/>
      <c r="J10" s="493"/>
      <c r="K10" s="489"/>
      <c r="L10" s="178"/>
      <c r="M10" s="499"/>
      <c r="N10" s="501"/>
      <c r="O10" s="178"/>
      <c r="P10" s="561"/>
      <c r="Q10" s="676"/>
      <c r="R10" s="680"/>
      <c r="S10" s="565"/>
      <c r="T10" s="178"/>
      <c r="U10" s="538"/>
      <c r="V10" s="541"/>
      <c r="W10" s="489"/>
      <c r="X10" s="489"/>
      <c r="Y10" s="688"/>
      <c r="Z10" s="688"/>
      <c r="AA10" s="541"/>
      <c r="AB10" s="541"/>
      <c r="AC10" s="178"/>
      <c r="AD10" s="225">
        <v>8100</v>
      </c>
      <c r="AE10" s="316">
        <f t="shared" si="13"/>
        <v>0</v>
      </c>
      <c r="AF10" s="487"/>
      <c r="AG10" s="487"/>
      <c r="AH10" s="283">
        <f t="shared" si="5"/>
        <v>1037636.5</v>
      </c>
      <c r="AI10" s="283"/>
      <c r="AJ10" s="284">
        <v>1012560</v>
      </c>
      <c r="AK10" s="285"/>
      <c r="AL10" s="285"/>
      <c r="AM10" s="285">
        <v>25076.5</v>
      </c>
      <c r="AN10" s="305"/>
      <c r="AO10" s="305"/>
      <c r="AP10" s="147">
        <f>(AJ10*100%)/AF$8</f>
        <v>0.17489972362299244</v>
      </c>
      <c r="AQ10" s="245">
        <f>(AM10*100%)/AG$8</f>
        <v>6.7630773438055198E-3</v>
      </c>
      <c r="AR10" s="242">
        <f>(AJ10*100%)/$AG$8</f>
        <v>0.27308522302728522</v>
      </c>
      <c r="AS10" s="243">
        <f>(AM10*100%)/$AG$8</f>
        <v>6.7630773438055198E-3</v>
      </c>
      <c r="AT10" s="230"/>
      <c r="AU10" s="235">
        <f t="shared" si="0"/>
        <v>81004.800000000003</v>
      </c>
      <c r="AV10" s="236">
        <f t="shared" si="1"/>
        <v>810048</v>
      </c>
      <c r="AW10" s="237">
        <f t="shared" si="2"/>
        <v>121507.2</v>
      </c>
      <c r="AX10" s="230"/>
      <c r="AY10" s="249">
        <f>(AU10*100%)/$AF$8</f>
        <v>1.3991977889839396E-2</v>
      </c>
      <c r="AZ10" s="247">
        <f t="shared" ref="AZ10:BA10" si="35">(AV10*100%)/$AF$8</f>
        <v>0.13991977889839394</v>
      </c>
      <c r="BA10" s="248">
        <f t="shared" si="35"/>
        <v>2.0987966834759092E-2</v>
      </c>
      <c r="BB10" s="230"/>
      <c r="BC10" s="67">
        <f>(AU10*100%)/$AG$8</f>
        <v>2.1846817842182818E-2</v>
      </c>
      <c r="BD10" s="63">
        <f t="shared" si="33"/>
        <v>0.21846817842182817</v>
      </c>
      <c r="BE10" s="64">
        <f t="shared" si="34"/>
        <v>3.2770226763274221E-2</v>
      </c>
      <c r="BF10" s="230"/>
      <c r="BG10" s="274">
        <f>(AD10*100%)/AF$8</f>
        <v>1.3991148784726225E-3</v>
      </c>
      <c r="BH10" s="275">
        <f>(AD10*100%)/AG$8</f>
        <v>2.1845523292654363E-3</v>
      </c>
    </row>
    <row r="11" spans="1:66" ht="15.75" thickBot="1">
      <c r="A11" s="614"/>
      <c r="B11" s="24" t="s">
        <v>27</v>
      </c>
      <c r="C11" s="19" t="s">
        <v>8</v>
      </c>
      <c r="D11" s="207" t="s">
        <v>8</v>
      </c>
      <c r="E11" s="450" t="s">
        <v>63</v>
      </c>
      <c r="F11" s="222">
        <v>979059</v>
      </c>
      <c r="G11" s="632">
        <f>SUM(AJ11:AJ12)</f>
        <v>2341880</v>
      </c>
      <c r="H11" s="490">
        <f>SUM(AM11:AM12)</f>
        <v>42458</v>
      </c>
      <c r="I11" s="490">
        <f t="shared" si="7"/>
        <v>2384338</v>
      </c>
      <c r="J11" s="492">
        <f t="shared" si="25"/>
        <v>2088555</v>
      </c>
      <c r="K11" s="488">
        <f t="shared" si="8"/>
        <v>4472893</v>
      </c>
      <c r="L11" s="178"/>
      <c r="M11" s="498">
        <f>(100%*J11)/K11</f>
        <v>0.46693605234911723</v>
      </c>
      <c r="N11" s="500">
        <f t="shared" si="26"/>
        <v>0.53306394765088272</v>
      </c>
      <c r="O11" s="178"/>
      <c r="P11" s="560">
        <f>((SUM(AJ11:AJ12)*100%)/K11)</f>
        <v>0.52357165709083586</v>
      </c>
      <c r="Q11" s="675">
        <f>((SUM(AM11:AM12)*100%)/K11)</f>
        <v>9.4922905600469312E-3</v>
      </c>
      <c r="R11" s="678">
        <f>(SUM(AJ11:AJ12)*100%)/I11</f>
        <v>0.98219296089732244</v>
      </c>
      <c r="S11" s="681">
        <f>(SUM(AM11:AM12)*100%)/I11</f>
        <v>1.7807039102677558E-2</v>
      </c>
      <c r="T11" s="178"/>
      <c r="U11" s="497">
        <v>0.88</v>
      </c>
      <c r="V11" s="556">
        <v>0.12</v>
      </c>
      <c r="W11" s="488">
        <f>SUM(AJ11:AJ12)*U11</f>
        <v>2060854.4</v>
      </c>
      <c r="X11" s="488">
        <f>SUM(AJ11:AJ12)*V11</f>
        <v>281025.59999999998</v>
      </c>
      <c r="Y11" s="684">
        <f t="shared" si="9"/>
        <v>0.4607430582399355</v>
      </c>
      <c r="Z11" s="684">
        <f t="shared" si="10"/>
        <v>6.2828598850900294E-2</v>
      </c>
      <c r="AA11" s="556">
        <f t="shared" si="11"/>
        <v>0.86432980558964367</v>
      </c>
      <c r="AB11" s="556">
        <f t="shared" si="12"/>
        <v>0.11786315530767869</v>
      </c>
      <c r="AC11" s="178"/>
      <c r="AD11" s="222">
        <v>8100</v>
      </c>
      <c r="AE11" s="316">
        <f t="shared" si="13"/>
        <v>4472893</v>
      </c>
      <c r="AF11" s="488">
        <f>K11+SUM(AD11:AD12)</f>
        <v>4489093</v>
      </c>
      <c r="AG11" s="488">
        <f>I11+SUM(AD11:AD12)</f>
        <v>2400538</v>
      </c>
      <c r="AH11" s="280">
        <f t="shared" si="5"/>
        <v>1314801</v>
      </c>
      <c r="AI11" s="280"/>
      <c r="AJ11" s="281">
        <v>1297040</v>
      </c>
      <c r="AK11" s="282"/>
      <c r="AL11" s="282"/>
      <c r="AM11" s="282">
        <v>17761</v>
      </c>
      <c r="AN11" s="308"/>
      <c r="AO11" s="308"/>
      <c r="AP11" s="148">
        <f>(AJ11*100%)/AF$11</f>
        <v>0.2889314166581089</v>
      </c>
      <c r="AQ11" s="246">
        <f>(AM11*100%)/AG$11</f>
        <v>7.3987581117232887E-3</v>
      </c>
      <c r="AR11" s="134">
        <f>(AJ11*100%)/$AG$11</f>
        <v>0.54031221334550839</v>
      </c>
      <c r="AS11" s="135">
        <f>(AM11*100%)/$AG$11</f>
        <v>7.3987581117232887E-3</v>
      </c>
      <c r="AT11" s="230"/>
      <c r="AU11" s="106">
        <f t="shared" si="0"/>
        <v>103763.2</v>
      </c>
      <c r="AV11" s="91">
        <f t="shared" si="1"/>
        <v>1037632</v>
      </c>
      <c r="AW11" s="92">
        <f t="shared" si="2"/>
        <v>155644.79999999999</v>
      </c>
      <c r="AX11" s="230"/>
      <c r="AY11" s="65">
        <f>(AU11*100%)/$AF$11</f>
        <v>2.311451333264871E-2</v>
      </c>
      <c r="AZ11" s="60">
        <f t="shared" ref="AZ11:BA12" si="36">(AV11*100%)/$AF$11</f>
        <v>0.23114513332648712</v>
      </c>
      <c r="BA11" s="61">
        <f t="shared" si="36"/>
        <v>3.4671769998973062E-2</v>
      </c>
      <c r="BB11" s="230"/>
      <c r="BC11" s="204">
        <f>(AU11*100%)/$AG$11</f>
        <v>4.3224977067640669E-2</v>
      </c>
      <c r="BD11" s="205">
        <f t="shared" ref="BD11" si="37">(AV11*100%)/$AG$11</f>
        <v>0.43224977067640669</v>
      </c>
      <c r="BE11" s="206">
        <f t="shared" ref="BE11" si="38">(AW11*100%)/$AG$11</f>
        <v>6.4837465601461003E-2</v>
      </c>
      <c r="BF11" s="230"/>
      <c r="BG11" s="153">
        <f>(AD11*100%)/AF$11</f>
        <v>1.804373400150097E-3</v>
      </c>
      <c r="BH11" s="162">
        <f>(AD11*100%)/AG$11</f>
        <v>3.3742436070580847E-3</v>
      </c>
    </row>
    <row r="12" spans="1:66" ht="15.75" customHeight="1" thickBot="1">
      <c r="A12" s="614"/>
      <c r="B12" s="51" t="s">
        <v>19</v>
      </c>
      <c r="C12" s="52" t="s">
        <v>8</v>
      </c>
      <c r="D12" s="208" t="s">
        <v>8</v>
      </c>
      <c r="E12" s="631"/>
      <c r="F12" s="224">
        <v>1109496</v>
      </c>
      <c r="G12" s="634"/>
      <c r="H12" s="491"/>
      <c r="I12" s="491"/>
      <c r="J12" s="493"/>
      <c r="K12" s="489"/>
      <c r="L12" s="178"/>
      <c r="M12" s="499"/>
      <c r="N12" s="501"/>
      <c r="O12" s="178"/>
      <c r="P12" s="561"/>
      <c r="Q12" s="676"/>
      <c r="R12" s="680"/>
      <c r="S12" s="682"/>
      <c r="T12" s="178"/>
      <c r="U12" s="497"/>
      <c r="V12" s="557"/>
      <c r="W12" s="489"/>
      <c r="X12" s="489"/>
      <c r="Y12" s="685"/>
      <c r="Z12" s="685"/>
      <c r="AA12" s="557"/>
      <c r="AB12" s="557"/>
      <c r="AC12" s="178"/>
      <c r="AD12" s="224">
        <v>8100</v>
      </c>
      <c r="AE12" s="316">
        <f t="shared" si="13"/>
        <v>0</v>
      </c>
      <c r="AF12" s="489"/>
      <c r="AG12" s="489"/>
      <c r="AH12" s="289">
        <f t="shared" si="5"/>
        <v>1069537</v>
      </c>
      <c r="AI12" s="289"/>
      <c r="AJ12" s="290">
        <v>1044840</v>
      </c>
      <c r="AK12" s="291"/>
      <c r="AL12" s="291"/>
      <c r="AM12" s="291">
        <v>24697</v>
      </c>
      <c r="AN12" s="307"/>
      <c r="AO12" s="307"/>
      <c r="AP12" s="147">
        <f>(AJ12*100%)/AF$11</f>
        <v>0.23275080289047254</v>
      </c>
      <c r="AQ12" s="245">
        <f>(AM12*100%)/AG$11</f>
        <v>1.0288110415248582E-2</v>
      </c>
      <c r="AR12" s="242">
        <f>(AJ12*100%)/$AG$11</f>
        <v>0.4352524309134036</v>
      </c>
      <c r="AS12" s="243">
        <f>(AM12*100%)/$AG$11</f>
        <v>1.0288110415248582E-2</v>
      </c>
      <c r="AT12" s="230"/>
      <c r="AU12" s="235">
        <f t="shared" si="0"/>
        <v>83587.199999999997</v>
      </c>
      <c r="AV12" s="236">
        <f t="shared" si="1"/>
        <v>835872</v>
      </c>
      <c r="AW12" s="237">
        <f t="shared" si="2"/>
        <v>125380.79999999999</v>
      </c>
      <c r="AX12" s="230"/>
      <c r="AY12" s="67">
        <f>(AU12*100%)/$AF$11</f>
        <v>1.8620064231237802E-2</v>
      </c>
      <c r="AZ12" s="63">
        <f t="shared" si="36"/>
        <v>0.18620064231237801</v>
      </c>
      <c r="BA12" s="64">
        <f t="shared" si="36"/>
        <v>2.7930096346856701E-2</v>
      </c>
      <c r="BB12" s="230"/>
      <c r="BC12" s="249">
        <f>(AU12*100%)/$AG$11</f>
        <v>3.4820194473072288E-2</v>
      </c>
      <c r="BD12" s="247">
        <f t="shared" ref="BD12:BE12" si="39">(AV12*100%)/$AG$11</f>
        <v>0.34820194473072286</v>
      </c>
      <c r="BE12" s="248">
        <f t="shared" si="39"/>
        <v>5.2230291709608426E-2</v>
      </c>
      <c r="BF12" s="230"/>
      <c r="BG12" s="274">
        <f>(AD12*100%)/AF$11</f>
        <v>1.804373400150097E-3</v>
      </c>
      <c r="BH12" s="275">
        <f>(AD12*100%)/AG$11</f>
        <v>3.3742436070580847E-3</v>
      </c>
    </row>
    <row r="13" spans="1:66" s="2" customFormat="1" ht="15" customHeight="1" thickBot="1">
      <c r="A13" s="614"/>
      <c r="B13" s="54" t="s">
        <v>28</v>
      </c>
      <c r="C13" s="19" t="s">
        <v>8</v>
      </c>
      <c r="D13" s="211" t="s">
        <v>13</v>
      </c>
      <c r="E13" s="622" t="s">
        <v>116</v>
      </c>
      <c r="F13" s="228">
        <v>0</v>
      </c>
      <c r="G13" s="632">
        <f t="shared" si="24"/>
        <v>2767560</v>
      </c>
      <c r="H13" s="490">
        <f>SUM(AM13:AM15)</f>
        <v>35110</v>
      </c>
      <c r="I13" s="490">
        <f t="shared" si="7"/>
        <v>2802670</v>
      </c>
      <c r="J13" s="492">
        <v>0</v>
      </c>
      <c r="K13" s="488">
        <f t="shared" si="8"/>
        <v>2802670</v>
      </c>
      <c r="L13" s="178"/>
      <c r="M13" s="566">
        <f>(100%*J13)/K13</f>
        <v>0</v>
      </c>
      <c r="N13" s="568">
        <f t="shared" si="26"/>
        <v>1</v>
      </c>
      <c r="O13" s="178"/>
      <c r="P13" s="560">
        <f>((SUM(AJ13:AJ15)*100%)/K13)</f>
        <v>0.98747265999921507</v>
      </c>
      <c r="Q13" s="675">
        <f>((SUM(AM13:AM15)*100%)/K13)</f>
        <v>1.2527340000784965E-2</v>
      </c>
      <c r="R13" s="678">
        <f>(SUM(AJ13:AJ15)*100%)/I13</f>
        <v>0.98747265999921507</v>
      </c>
      <c r="S13" s="564">
        <f>(SUM(AM13:AM15)*100%)/I13</f>
        <v>1.2527340000784965E-2</v>
      </c>
      <c r="T13" s="178"/>
      <c r="U13" s="558">
        <v>0.88</v>
      </c>
      <c r="V13" s="539">
        <v>0.12</v>
      </c>
      <c r="W13" s="488">
        <f>SUM(AJ13:AJ15)*U13</f>
        <v>2435452.7999999998</v>
      </c>
      <c r="X13" s="488">
        <f>SUM(AJ13:AJ15)*V13</f>
        <v>332107.2</v>
      </c>
      <c r="Y13" s="686">
        <f t="shared" si="9"/>
        <v>0.86897594079930918</v>
      </c>
      <c r="Z13" s="686">
        <f t="shared" si="10"/>
        <v>0.11849671919990581</v>
      </c>
      <c r="AA13" s="539">
        <f t="shared" si="11"/>
        <v>0.86897594079930918</v>
      </c>
      <c r="AB13" s="539">
        <f t="shared" si="12"/>
        <v>0.11849671919990581</v>
      </c>
      <c r="AC13" s="178"/>
      <c r="AD13" s="226">
        <v>8100</v>
      </c>
      <c r="AE13" s="316">
        <f t="shared" si="13"/>
        <v>2802670</v>
      </c>
      <c r="AF13" s="485">
        <f>K13+SUM(AD13:AD15)</f>
        <v>2826970</v>
      </c>
      <c r="AG13" s="485">
        <f>I13+SUM(AD13:AD15)</f>
        <v>2826970</v>
      </c>
      <c r="AH13" s="292">
        <f t="shared" si="5"/>
        <v>1207577.5</v>
      </c>
      <c r="AI13" s="292"/>
      <c r="AJ13" s="293">
        <v>1200000</v>
      </c>
      <c r="AK13" s="294"/>
      <c r="AL13" s="294"/>
      <c r="AM13" s="294">
        <v>7577.5</v>
      </c>
      <c r="AN13" s="308"/>
      <c r="AO13" s="308"/>
      <c r="AP13" s="145">
        <f>(AJ13*100%)/AF$13</f>
        <v>0.42448275008224351</v>
      </c>
      <c r="AQ13" s="244">
        <f>(AM13*100%)/AG$13</f>
        <v>2.6804316989568334E-3</v>
      </c>
      <c r="AR13" s="128">
        <f t="shared" ref="AR13:AR14" si="40">(AJ13*100%)/$AG$13</f>
        <v>0.42448275008224351</v>
      </c>
      <c r="AS13" s="129">
        <f t="shared" ref="AS13:AS14" si="41">(AM13*100%)/$AG$13</f>
        <v>2.6804316989568334E-3</v>
      </c>
      <c r="AT13" s="230"/>
      <c r="AU13" s="106">
        <f t="shared" si="0"/>
        <v>96000</v>
      </c>
      <c r="AV13" s="91">
        <f t="shared" si="1"/>
        <v>960000</v>
      </c>
      <c r="AW13" s="92">
        <f t="shared" si="2"/>
        <v>144000</v>
      </c>
      <c r="AX13" s="230"/>
      <c r="AY13" s="204">
        <f t="shared" ref="AY13:AY14" si="42">(AU13*100%)/$AF$13</f>
        <v>3.3958620006579482E-2</v>
      </c>
      <c r="AZ13" s="205">
        <f t="shared" ref="AZ13:AZ14" si="43">(AV13*100%)/$AF$13</f>
        <v>0.33958620006579482</v>
      </c>
      <c r="BA13" s="206">
        <f t="shared" ref="BA13:BA14" si="44">(AW13*100%)/$AF$13</f>
        <v>5.0937930009869223E-2</v>
      </c>
      <c r="BB13" s="230"/>
      <c r="BC13" s="65">
        <f t="shared" ref="BC13:BC14" si="45">(AU13*100%)/$AG$13</f>
        <v>3.3958620006579482E-2</v>
      </c>
      <c r="BD13" s="60">
        <f t="shared" ref="BD13:BD14" si="46">(AV13*100%)/$AG$13</f>
        <v>0.33958620006579482</v>
      </c>
      <c r="BE13" s="61">
        <f t="shared" ref="BE13:BE14" si="47">(AW13*100%)/$AG$13</f>
        <v>5.0937930009869223E-2</v>
      </c>
      <c r="BF13" s="230"/>
      <c r="BG13" s="153">
        <f>(AD13*100%)/AF$13</f>
        <v>2.865258563055144E-3</v>
      </c>
      <c r="BH13" s="162">
        <f>(AD13*100%)/AG$13</f>
        <v>2.865258563055144E-3</v>
      </c>
      <c r="BI13" s="12"/>
      <c r="BJ13" s="12"/>
      <c r="BK13" s="12"/>
      <c r="BL13" s="12"/>
      <c r="BM13" s="12"/>
      <c r="BN13" s="12"/>
    </row>
    <row r="14" spans="1:66" s="2" customFormat="1" ht="15.75" thickBot="1">
      <c r="A14" s="614"/>
      <c r="B14" s="25" t="s">
        <v>20</v>
      </c>
      <c r="C14" s="20" t="s">
        <v>8</v>
      </c>
      <c r="D14" s="212" t="s">
        <v>13</v>
      </c>
      <c r="E14" s="623"/>
      <c r="F14" s="223">
        <v>0</v>
      </c>
      <c r="G14" s="633"/>
      <c r="H14" s="494"/>
      <c r="I14" s="494"/>
      <c r="J14" s="495"/>
      <c r="K14" s="496"/>
      <c r="L14" s="178"/>
      <c r="M14" s="498"/>
      <c r="N14" s="500"/>
      <c r="O14" s="178"/>
      <c r="P14" s="570"/>
      <c r="Q14" s="677"/>
      <c r="R14" s="679"/>
      <c r="S14" s="572"/>
      <c r="T14" s="178"/>
      <c r="U14" s="497"/>
      <c r="V14" s="540"/>
      <c r="W14" s="496"/>
      <c r="X14" s="496"/>
      <c r="Y14" s="687"/>
      <c r="Z14" s="687"/>
      <c r="AA14" s="540"/>
      <c r="AB14" s="540"/>
      <c r="AC14" s="178"/>
      <c r="AD14" s="223">
        <v>8100</v>
      </c>
      <c r="AE14" s="316">
        <f t="shared" si="13"/>
        <v>0</v>
      </c>
      <c r="AF14" s="486"/>
      <c r="AG14" s="486"/>
      <c r="AH14" s="286">
        <f t="shared" si="5"/>
        <v>944521.5</v>
      </c>
      <c r="AI14" s="286"/>
      <c r="AJ14" s="287">
        <v>929160</v>
      </c>
      <c r="AK14" s="288"/>
      <c r="AL14" s="288"/>
      <c r="AM14" s="288">
        <v>15361.5</v>
      </c>
      <c r="AN14" s="306"/>
      <c r="AO14" s="306"/>
      <c r="AP14" s="146">
        <f>(AJ14*100%)/AF$13</f>
        <v>0.32867699338868117</v>
      </c>
      <c r="AQ14" s="241">
        <f>(AM14*100%)/AG$13</f>
        <v>5.4339098044903196E-3</v>
      </c>
      <c r="AR14" s="134">
        <f t="shared" si="40"/>
        <v>0.32867699338868117</v>
      </c>
      <c r="AS14" s="135">
        <f t="shared" si="41"/>
        <v>5.4339098044903196E-3</v>
      </c>
      <c r="AT14" s="230"/>
      <c r="AU14" s="108">
        <f t="shared" si="0"/>
        <v>74332.800000000003</v>
      </c>
      <c r="AV14" s="103">
        <f t="shared" si="1"/>
        <v>743328</v>
      </c>
      <c r="AW14" s="104">
        <f t="shared" si="2"/>
        <v>111499.2</v>
      </c>
      <c r="AX14" s="230"/>
      <c r="AY14" s="66">
        <f t="shared" si="42"/>
        <v>2.6294159471094494E-2</v>
      </c>
      <c r="AZ14" s="58">
        <f t="shared" si="43"/>
        <v>0.26294159471094491</v>
      </c>
      <c r="BA14" s="62">
        <f t="shared" si="44"/>
        <v>3.9441239206641741E-2</v>
      </c>
      <c r="BB14" s="230"/>
      <c r="BC14" s="66">
        <f t="shared" si="45"/>
        <v>2.6294159471094494E-2</v>
      </c>
      <c r="BD14" s="58">
        <f t="shared" si="46"/>
        <v>0.26294159471094491</v>
      </c>
      <c r="BE14" s="62">
        <f t="shared" si="47"/>
        <v>3.9441239206641741E-2</v>
      </c>
      <c r="BF14" s="230"/>
      <c r="BG14" s="157">
        <f>(AD14*100%)/AF$13</f>
        <v>2.865258563055144E-3</v>
      </c>
      <c r="BH14" s="166">
        <f>(AD14*100%)/AG$13</f>
        <v>2.865258563055144E-3</v>
      </c>
      <c r="BI14" s="12"/>
      <c r="BJ14" s="12"/>
      <c r="BK14" s="12"/>
      <c r="BL14" s="12"/>
      <c r="BM14" s="12"/>
      <c r="BN14" s="12"/>
    </row>
    <row r="15" spans="1:66" s="2" customFormat="1" ht="15.75" customHeight="1" thickBot="1">
      <c r="A15" s="614"/>
      <c r="B15" s="51" t="s">
        <v>21</v>
      </c>
      <c r="C15" s="52" t="s">
        <v>8</v>
      </c>
      <c r="D15" s="213" t="s">
        <v>13</v>
      </c>
      <c r="E15" s="624"/>
      <c r="F15" s="224">
        <v>0</v>
      </c>
      <c r="G15" s="634"/>
      <c r="H15" s="491"/>
      <c r="I15" s="491"/>
      <c r="J15" s="493"/>
      <c r="K15" s="489"/>
      <c r="L15" s="178"/>
      <c r="M15" s="567"/>
      <c r="N15" s="569"/>
      <c r="O15" s="178"/>
      <c r="P15" s="561"/>
      <c r="Q15" s="676"/>
      <c r="R15" s="680"/>
      <c r="S15" s="565"/>
      <c r="T15" s="178"/>
      <c r="U15" s="538"/>
      <c r="V15" s="541"/>
      <c r="W15" s="489"/>
      <c r="X15" s="489"/>
      <c r="Y15" s="688"/>
      <c r="Z15" s="688"/>
      <c r="AA15" s="541"/>
      <c r="AB15" s="541"/>
      <c r="AC15" s="178"/>
      <c r="AD15" s="225">
        <v>8100</v>
      </c>
      <c r="AE15" s="316">
        <f t="shared" si="13"/>
        <v>0</v>
      </c>
      <c r="AF15" s="487"/>
      <c r="AG15" s="487"/>
      <c r="AH15" s="283">
        <f t="shared" si="5"/>
        <v>650571</v>
      </c>
      <c r="AI15" s="283"/>
      <c r="AJ15" s="284">
        <v>638400</v>
      </c>
      <c r="AK15" s="285"/>
      <c r="AL15" s="285"/>
      <c r="AM15" s="285">
        <v>12171</v>
      </c>
      <c r="AN15" s="305"/>
      <c r="AO15" s="305"/>
      <c r="AP15" s="147">
        <f>(AJ15*100%)/AF$13</f>
        <v>0.22582482304375356</v>
      </c>
      <c r="AQ15" s="245">
        <f>(AM15*100%)/AG$13</f>
        <v>4.3053162927091547E-3</v>
      </c>
      <c r="AR15" s="242">
        <f>(AJ15*100%)/$AG$13</f>
        <v>0.22582482304375356</v>
      </c>
      <c r="AS15" s="243">
        <f>(AM15*100%)/$AG$13</f>
        <v>4.3053162927091547E-3</v>
      </c>
      <c r="AT15" s="230"/>
      <c r="AU15" s="235">
        <f t="shared" si="0"/>
        <v>51072</v>
      </c>
      <c r="AV15" s="236">
        <f t="shared" si="1"/>
        <v>510720</v>
      </c>
      <c r="AW15" s="237">
        <f t="shared" si="2"/>
        <v>76608</v>
      </c>
      <c r="AX15" s="230"/>
      <c r="AY15" s="249">
        <f t="shared" ref="AY15:AZ15" si="48">(AU15*100%)/$AF$13</f>
        <v>1.8065985843500283E-2</v>
      </c>
      <c r="AZ15" s="247">
        <f t="shared" si="48"/>
        <v>0.18065985843500285</v>
      </c>
      <c r="BA15" s="248">
        <f>(AW15*100%)/$AF$13</f>
        <v>2.7098978765250428E-2</v>
      </c>
      <c r="BB15" s="230"/>
      <c r="BC15" s="67">
        <f>(AU15*100%)/$AG$13</f>
        <v>1.8065985843500283E-2</v>
      </c>
      <c r="BD15" s="63">
        <f t="shared" ref="BD15:BE15" si="49">(AV15*100%)/$AG$13</f>
        <v>0.18065985843500285</v>
      </c>
      <c r="BE15" s="64">
        <f t="shared" si="49"/>
        <v>2.7098978765250428E-2</v>
      </c>
      <c r="BF15" s="230"/>
      <c r="BG15" s="274">
        <f>(AD15*100%)/AF$13</f>
        <v>2.865258563055144E-3</v>
      </c>
      <c r="BH15" s="275">
        <f>(AD15*100%)/AG$13</f>
        <v>2.865258563055144E-3</v>
      </c>
      <c r="BI15" s="12"/>
      <c r="BJ15" s="12"/>
      <c r="BK15" s="12"/>
      <c r="BL15" s="12"/>
      <c r="BM15" s="12"/>
      <c r="BN15" s="12"/>
    </row>
    <row r="16" spans="1:66" s="2" customFormat="1" ht="15" customHeight="1" thickBot="1">
      <c r="A16" s="614"/>
      <c r="B16" s="24" t="s">
        <v>25</v>
      </c>
      <c r="C16" s="19" t="s">
        <v>8</v>
      </c>
      <c r="D16" s="211" t="s">
        <v>13</v>
      </c>
      <c r="E16" s="622" t="s">
        <v>115</v>
      </c>
      <c r="F16" s="222">
        <v>0</v>
      </c>
      <c r="G16" s="632">
        <f>SUM(AJ16:AJ19)</f>
        <v>3457830</v>
      </c>
      <c r="H16" s="490">
        <f>SUM(AM16:AM19)</f>
        <v>97995</v>
      </c>
      <c r="I16" s="490">
        <f t="shared" si="7"/>
        <v>3555825</v>
      </c>
      <c r="J16" s="492">
        <v>0</v>
      </c>
      <c r="K16" s="488">
        <f t="shared" si="8"/>
        <v>3555825</v>
      </c>
      <c r="L16" s="178"/>
      <c r="M16" s="566">
        <f t="shared" ref="M16:M20" si="50">(100%*J16)/K16</f>
        <v>0</v>
      </c>
      <c r="N16" s="568">
        <f t="shared" si="26"/>
        <v>1</v>
      </c>
      <c r="O16" s="178"/>
      <c r="P16" s="560">
        <f>((SUM(AJ16:AJ19)*100%)/K16)</f>
        <v>0.97244099470586998</v>
      </c>
      <c r="Q16" s="675">
        <f>((SUM(AM16:AM19)*100%)/K16)</f>
        <v>2.7559005294130055E-2</v>
      </c>
      <c r="R16" s="678">
        <f>(SUM(AJ16:AJ19)*100%)/I16</f>
        <v>0.97244099470586998</v>
      </c>
      <c r="S16" s="564">
        <f>(SUM(AM16:AM19)*100%)/I16</f>
        <v>2.7559005294130055E-2</v>
      </c>
      <c r="T16" s="178"/>
      <c r="U16" s="497">
        <v>0.88</v>
      </c>
      <c r="V16" s="559">
        <v>0.12</v>
      </c>
      <c r="W16" s="488">
        <f>SUM(AJ16:AJ19)*U16</f>
        <v>3042890.4</v>
      </c>
      <c r="X16" s="488">
        <f>SUM(AJ16:AJ19)*V16</f>
        <v>414939.6</v>
      </c>
      <c r="Y16" s="689">
        <f t="shared" si="9"/>
        <v>0.85574807534116548</v>
      </c>
      <c r="Z16" s="689">
        <f t="shared" si="10"/>
        <v>0.11669291936470438</v>
      </c>
      <c r="AA16" s="497">
        <f t="shared" si="11"/>
        <v>0.85574807534116548</v>
      </c>
      <c r="AB16" s="497">
        <f t="shared" si="12"/>
        <v>0.11669291936470438</v>
      </c>
      <c r="AC16" s="178"/>
      <c r="AD16" s="222">
        <v>8100</v>
      </c>
      <c r="AE16" s="316">
        <f t="shared" si="13"/>
        <v>3555825</v>
      </c>
      <c r="AF16" s="488">
        <f>K16+SUM(AD16:AD19)</f>
        <v>3588225</v>
      </c>
      <c r="AG16" s="485">
        <f>I16+SUM(AD16:AD19)</f>
        <v>3588225</v>
      </c>
      <c r="AH16" s="280">
        <f t="shared" si="5"/>
        <v>894851.5</v>
      </c>
      <c r="AI16" s="280"/>
      <c r="AJ16" s="281">
        <v>857600</v>
      </c>
      <c r="AK16" s="282"/>
      <c r="AL16" s="282"/>
      <c r="AM16" s="282">
        <v>37251.5</v>
      </c>
      <c r="AN16" s="304"/>
      <c r="AO16" s="304"/>
      <c r="AP16" s="145">
        <f>(AJ16*100%)/AF$16</f>
        <v>0.23900396435563545</v>
      </c>
      <c r="AQ16" s="142">
        <f>(AM16*100%)/AF$16</f>
        <v>1.038159535703586E-2</v>
      </c>
      <c r="AR16" s="128">
        <f t="shared" ref="AR16:AR18" si="51">(AJ16*100%)/$AG$16</f>
        <v>0.23900396435563545</v>
      </c>
      <c r="AS16" s="129">
        <f t="shared" ref="AS16:AS18" si="52">(AM16*100%)/$AG$16</f>
        <v>1.038159535703586E-2</v>
      </c>
      <c r="AT16" s="230"/>
      <c r="AU16" s="238" t="s">
        <v>69</v>
      </c>
      <c r="AV16" s="91">
        <f>88%*AJ16</f>
        <v>754688</v>
      </c>
      <c r="AW16" s="92">
        <f t="shared" si="2"/>
        <v>102912</v>
      </c>
      <c r="AX16" s="230"/>
      <c r="AY16" s="238" t="s">
        <v>69</v>
      </c>
      <c r="AZ16" s="60">
        <f t="shared" ref="AZ16:AZ19" si="53">(AV16*100%)/$AF$16</f>
        <v>0.21032348863295919</v>
      </c>
      <c r="BA16" s="61">
        <f t="shared" ref="BA16:BA19" si="54">(AW16*100%)/$AF$16</f>
        <v>2.8680475722676253E-2</v>
      </c>
      <c r="BB16" s="230"/>
      <c r="BC16" s="238" t="s">
        <v>69</v>
      </c>
      <c r="BD16" s="205">
        <f t="shared" ref="BD16:BD19" si="55">(AV16*100%)/$AG$16</f>
        <v>0.21032348863295919</v>
      </c>
      <c r="BE16" s="206">
        <f t="shared" ref="BE16:BE19" si="56">(AW16*100%)/$AG$16</f>
        <v>2.8680475722676253E-2</v>
      </c>
      <c r="BF16" s="230"/>
      <c r="BG16" s="153">
        <f>(AD16*100%)/AF$16</f>
        <v>2.2573835252806054E-3</v>
      </c>
      <c r="BH16" s="162">
        <f>(AD16*100%)/AG$16</f>
        <v>2.2573835252806054E-3</v>
      </c>
      <c r="BI16" s="12"/>
      <c r="BJ16" s="12"/>
      <c r="BK16" s="12"/>
      <c r="BL16" s="12"/>
      <c r="BM16" s="12"/>
      <c r="BN16" s="12"/>
    </row>
    <row r="17" spans="1:66" s="2" customFormat="1" ht="15.75" thickBot="1">
      <c r="A17" s="614"/>
      <c r="B17" s="25" t="s">
        <v>26</v>
      </c>
      <c r="C17" s="20" t="s">
        <v>8</v>
      </c>
      <c r="D17" s="212" t="s">
        <v>13</v>
      </c>
      <c r="E17" s="623"/>
      <c r="F17" s="223">
        <v>0</v>
      </c>
      <c r="G17" s="633"/>
      <c r="H17" s="494"/>
      <c r="I17" s="494"/>
      <c r="J17" s="495"/>
      <c r="K17" s="496"/>
      <c r="L17" s="178"/>
      <c r="M17" s="498"/>
      <c r="N17" s="500"/>
      <c r="O17" s="178"/>
      <c r="P17" s="570"/>
      <c r="Q17" s="677"/>
      <c r="R17" s="679"/>
      <c r="S17" s="572"/>
      <c r="T17" s="178"/>
      <c r="U17" s="497"/>
      <c r="V17" s="556"/>
      <c r="W17" s="496"/>
      <c r="X17" s="496"/>
      <c r="Y17" s="689"/>
      <c r="Z17" s="689"/>
      <c r="AA17" s="497"/>
      <c r="AB17" s="497"/>
      <c r="AC17" s="178"/>
      <c r="AD17" s="223">
        <v>8100</v>
      </c>
      <c r="AE17" s="316">
        <f t="shared" si="13"/>
        <v>0</v>
      </c>
      <c r="AF17" s="496"/>
      <c r="AG17" s="486"/>
      <c r="AH17" s="286">
        <f t="shared" si="5"/>
        <v>893526</v>
      </c>
      <c r="AI17" s="286"/>
      <c r="AJ17" s="287">
        <v>875600</v>
      </c>
      <c r="AK17" s="288"/>
      <c r="AL17" s="288"/>
      <c r="AM17" s="288">
        <v>17926</v>
      </c>
      <c r="AN17" s="308"/>
      <c r="AO17" s="308"/>
      <c r="AP17" s="148">
        <f>(AJ17*100%)/AF$16</f>
        <v>0.24402037218959235</v>
      </c>
      <c r="AQ17" s="149">
        <f>(AM17*100%)/AF$16</f>
        <v>4.9957848239728557E-3</v>
      </c>
      <c r="AR17" s="134">
        <f t="shared" si="51"/>
        <v>0.24402037218959235</v>
      </c>
      <c r="AS17" s="135">
        <f t="shared" si="52"/>
        <v>4.9957848239728557E-3</v>
      </c>
      <c r="AT17" s="230"/>
      <c r="AU17" s="108">
        <f t="shared" si="0"/>
        <v>70048</v>
      </c>
      <c r="AV17" s="103">
        <f t="shared" si="1"/>
        <v>700480</v>
      </c>
      <c r="AW17" s="104">
        <f t="shared" si="2"/>
        <v>105072</v>
      </c>
      <c r="AX17" s="230"/>
      <c r="AY17" s="66">
        <f t="shared" ref="AY17:AY18" si="57">(AU17*100%)/$AF$16</f>
        <v>1.9521629775167387E-2</v>
      </c>
      <c r="AZ17" s="58">
        <f t="shared" si="53"/>
        <v>0.19521629775167387</v>
      </c>
      <c r="BA17" s="62">
        <f t="shared" si="54"/>
        <v>2.9282444662751081E-2</v>
      </c>
      <c r="BB17" s="230"/>
      <c r="BC17" s="66">
        <f t="shared" ref="BC17:BC18" si="58">(AU17*100%)/$AG$16</f>
        <v>1.9521629775167387E-2</v>
      </c>
      <c r="BD17" s="58">
        <f t="shared" si="55"/>
        <v>0.19521629775167387</v>
      </c>
      <c r="BE17" s="62">
        <f t="shared" si="56"/>
        <v>2.9282444662751081E-2</v>
      </c>
      <c r="BF17" s="230"/>
      <c r="BG17" s="157">
        <f>(AD17*100%)/AF$16</f>
        <v>2.2573835252806054E-3</v>
      </c>
      <c r="BH17" s="166">
        <f>(AD17*100%)/AG$16</f>
        <v>2.2573835252806054E-3</v>
      </c>
      <c r="BI17" s="12"/>
      <c r="BJ17" s="12"/>
      <c r="BK17" s="12"/>
      <c r="BL17" s="12"/>
      <c r="BM17" s="12"/>
      <c r="BN17" s="12"/>
    </row>
    <row r="18" spans="1:66" s="2" customFormat="1" ht="15" customHeight="1" thickBot="1">
      <c r="A18" s="614"/>
      <c r="B18" s="25" t="s">
        <v>24</v>
      </c>
      <c r="C18" s="20" t="s">
        <v>8</v>
      </c>
      <c r="D18" s="212" t="s">
        <v>13</v>
      </c>
      <c r="E18" s="623"/>
      <c r="F18" s="223">
        <v>0</v>
      </c>
      <c r="G18" s="633"/>
      <c r="H18" s="494"/>
      <c r="I18" s="494"/>
      <c r="J18" s="495"/>
      <c r="K18" s="496"/>
      <c r="L18" s="178"/>
      <c r="M18" s="498"/>
      <c r="N18" s="500"/>
      <c r="O18" s="178"/>
      <c r="P18" s="570"/>
      <c r="Q18" s="677"/>
      <c r="R18" s="679"/>
      <c r="S18" s="572"/>
      <c r="T18" s="178"/>
      <c r="U18" s="497"/>
      <c r="V18" s="556"/>
      <c r="W18" s="496"/>
      <c r="X18" s="496"/>
      <c r="Y18" s="689"/>
      <c r="Z18" s="689"/>
      <c r="AA18" s="497"/>
      <c r="AB18" s="497"/>
      <c r="AC18" s="178"/>
      <c r="AD18" s="223">
        <v>8100</v>
      </c>
      <c r="AE18" s="316">
        <f t="shared" si="13"/>
        <v>0</v>
      </c>
      <c r="AF18" s="496"/>
      <c r="AG18" s="486"/>
      <c r="AH18" s="286">
        <f t="shared" si="5"/>
        <v>601154</v>
      </c>
      <c r="AI18" s="286"/>
      <c r="AJ18" s="287">
        <v>580640</v>
      </c>
      <c r="AK18" s="288"/>
      <c r="AL18" s="288"/>
      <c r="AM18" s="288">
        <v>20514</v>
      </c>
      <c r="AN18" s="308"/>
      <c r="AO18" s="308"/>
      <c r="AP18" s="148">
        <f>(AJ18*100%)/AF$16</f>
        <v>0.16181816915048527</v>
      </c>
      <c r="AQ18" s="149">
        <f>(AM18*100%)/AF$16</f>
        <v>5.7170327947662141E-3</v>
      </c>
      <c r="AR18" s="134">
        <f t="shared" si="51"/>
        <v>0.16181816915048527</v>
      </c>
      <c r="AS18" s="135">
        <f t="shared" si="52"/>
        <v>5.7170327947662141E-3</v>
      </c>
      <c r="AT18" s="230"/>
      <c r="AU18" s="108">
        <f t="shared" si="0"/>
        <v>46451.200000000004</v>
      </c>
      <c r="AV18" s="103">
        <f t="shared" si="1"/>
        <v>464512</v>
      </c>
      <c r="AW18" s="104">
        <f t="shared" si="2"/>
        <v>69676.800000000003</v>
      </c>
      <c r="AX18" s="230"/>
      <c r="AY18" s="66">
        <f t="shared" si="57"/>
        <v>1.2945453532038822E-2</v>
      </c>
      <c r="AZ18" s="58">
        <f t="shared" si="53"/>
        <v>0.12945453532038823</v>
      </c>
      <c r="BA18" s="62">
        <f t="shared" si="54"/>
        <v>1.9418180298058235E-2</v>
      </c>
      <c r="BB18" s="230"/>
      <c r="BC18" s="66">
        <f t="shared" si="58"/>
        <v>1.2945453532038822E-2</v>
      </c>
      <c r="BD18" s="58">
        <f t="shared" si="55"/>
        <v>0.12945453532038823</v>
      </c>
      <c r="BE18" s="62">
        <f t="shared" si="56"/>
        <v>1.9418180298058235E-2</v>
      </c>
      <c r="BF18" s="230"/>
      <c r="BG18" s="157">
        <f>(AD18*100%)/AF$16</f>
        <v>2.2573835252806054E-3</v>
      </c>
      <c r="BH18" s="166">
        <f>(AD18*100%)/AG$16</f>
        <v>2.2573835252806054E-3</v>
      </c>
      <c r="BI18" s="12"/>
      <c r="BJ18" s="12"/>
      <c r="BK18" s="12"/>
      <c r="BL18" s="12"/>
      <c r="BM18" s="12"/>
      <c r="BN18" s="12"/>
    </row>
    <row r="19" spans="1:66" s="2" customFormat="1" ht="15.75" customHeight="1" thickBot="1">
      <c r="A19" s="614"/>
      <c r="B19" s="214" t="s">
        <v>18</v>
      </c>
      <c r="C19" s="215" t="s">
        <v>8</v>
      </c>
      <c r="D19" s="213" t="s">
        <v>13</v>
      </c>
      <c r="E19" s="624"/>
      <c r="F19" s="229">
        <v>0</v>
      </c>
      <c r="G19" s="634"/>
      <c r="H19" s="491"/>
      <c r="I19" s="491"/>
      <c r="J19" s="493"/>
      <c r="K19" s="489"/>
      <c r="L19" s="178"/>
      <c r="M19" s="567"/>
      <c r="N19" s="569"/>
      <c r="O19" s="178"/>
      <c r="P19" s="561"/>
      <c r="Q19" s="676"/>
      <c r="R19" s="680"/>
      <c r="S19" s="565"/>
      <c r="T19" s="178"/>
      <c r="U19" s="538"/>
      <c r="V19" s="557"/>
      <c r="W19" s="489"/>
      <c r="X19" s="489"/>
      <c r="Y19" s="690"/>
      <c r="Z19" s="690"/>
      <c r="AA19" s="538"/>
      <c r="AB19" s="538"/>
      <c r="AC19" s="178"/>
      <c r="AD19" s="224">
        <v>8100</v>
      </c>
      <c r="AE19" s="316">
        <f t="shared" si="13"/>
        <v>0</v>
      </c>
      <c r="AF19" s="489"/>
      <c r="AG19" s="487"/>
      <c r="AH19" s="289">
        <f t="shared" si="5"/>
        <v>1166293.5</v>
      </c>
      <c r="AI19" s="289"/>
      <c r="AJ19" s="295">
        <v>1143990</v>
      </c>
      <c r="AK19" s="296"/>
      <c r="AL19" s="296"/>
      <c r="AM19" s="296">
        <v>22303.5</v>
      </c>
      <c r="AN19" s="309"/>
      <c r="AO19" s="309"/>
      <c r="AP19" s="239">
        <f>(AJ19*100%)/AF$16</f>
        <v>0.31881779988713083</v>
      </c>
      <c r="AQ19" s="240">
        <f>(AM19*100%)/AF$16</f>
        <v>6.2157473402587628E-3</v>
      </c>
      <c r="AR19" s="242">
        <f>(AJ19*100%)/$AG$16</f>
        <v>0.31881779988713083</v>
      </c>
      <c r="AS19" s="243">
        <f>(AM19*100%)/$AG$16</f>
        <v>6.2157473402587628E-3</v>
      </c>
      <c r="AT19" s="230"/>
      <c r="AU19" s="235">
        <f t="shared" si="0"/>
        <v>91519.2</v>
      </c>
      <c r="AV19" s="236">
        <f t="shared" si="1"/>
        <v>915192</v>
      </c>
      <c r="AW19" s="237">
        <f t="shared" si="2"/>
        <v>137278.79999999999</v>
      </c>
      <c r="AX19" s="230"/>
      <c r="AY19" s="67">
        <f>(AU19*100%)/$AF$16</f>
        <v>2.5505423990970465E-2</v>
      </c>
      <c r="AZ19" s="63">
        <f t="shared" si="53"/>
        <v>0.25505423990970466</v>
      </c>
      <c r="BA19" s="64">
        <f t="shared" si="54"/>
        <v>3.8258135986455694E-2</v>
      </c>
      <c r="BB19" s="230"/>
      <c r="BC19" s="249">
        <f>(AU19*100%)/$AG$16</f>
        <v>2.5505423990970465E-2</v>
      </c>
      <c r="BD19" s="247">
        <f t="shared" si="55"/>
        <v>0.25505423990970466</v>
      </c>
      <c r="BE19" s="248">
        <f t="shared" si="56"/>
        <v>3.8258135986455694E-2</v>
      </c>
      <c r="BF19" s="230"/>
      <c r="BG19" s="274">
        <f>(AD19*100%)/AF$16</f>
        <v>2.2573835252806054E-3</v>
      </c>
      <c r="BH19" s="275">
        <f>(AD19*100%)/AG$16</f>
        <v>2.2573835252806054E-3</v>
      </c>
      <c r="BI19" s="12"/>
      <c r="BJ19" s="12"/>
      <c r="BK19" s="12"/>
      <c r="BL19" s="12"/>
      <c r="BM19" s="12"/>
      <c r="BN19" s="12"/>
    </row>
    <row r="20" spans="1:66" s="2" customFormat="1" ht="15" customHeight="1" thickBot="1">
      <c r="A20" s="614"/>
      <c r="B20" s="24" t="s">
        <v>12</v>
      </c>
      <c r="C20" s="19" t="s">
        <v>8</v>
      </c>
      <c r="D20" s="211" t="s">
        <v>13</v>
      </c>
      <c r="E20" s="622" t="s">
        <v>114</v>
      </c>
      <c r="F20" s="222">
        <v>0</v>
      </c>
      <c r="G20" s="632">
        <f t="shared" si="24"/>
        <v>3343620</v>
      </c>
      <c r="H20" s="490">
        <f>SUM(AM20:AM22)</f>
        <v>58790</v>
      </c>
      <c r="I20" s="490">
        <f t="shared" si="7"/>
        <v>3402410</v>
      </c>
      <c r="J20" s="492">
        <v>0</v>
      </c>
      <c r="K20" s="488">
        <f t="shared" si="8"/>
        <v>3402410</v>
      </c>
      <c r="L20" s="178"/>
      <c r="M20" s="566">
        <f t="shared" si="50"/>
        <v>0</v>
      </c>
      <c r="N20" s="568">
        <f t="shared" si="26"/>
        <v>1</v>
      </c>
      <c r="O20" s="178"/>
      <c r="P20" s="560">
        <f>((SUM(AJ20:AJ22)*100%)/K20)</f>
        <v>0.98272107124067942</v>
      </c>
      <c r="Q20" s="675">
        <f>((SUM(AM20:AM22)*100%)/K20)</f>
        <v>1.7278928759320598E-2</v>
      </c>
      <c r="R20" s="678">
        <f>(SUM(AJ20:AJ22)*100%)/I20</f>
        <v>0.98272107124067942</v>
      </c>
      <c r="S20" s="681">
        <f>(SUM(AM20:AM22)*100%)/I20</f>
        <v>1.7278928759320598E-2</v>
      </c>
      <c r="T20" s="178"/>
      <c r="U20" s="558">
        <v>0.88</v>
      </c>
      <c r="V20" s="539">
        <v>0.12</v>
      </c>
      <c r="W20" s="488">
        <f>SUM(AJ20:AJ22)*U20</f>
        <v>2942385.6</v>
      </c>
      <c r="X20" s="488">
        <f>SUM(AJ20:AJ22)*V20</f>
        <v>401234.39999999997</v>
      </c>
      <c r="Y20" s="686">
        <f t="shared" si="9"/>
        <v>0.8647945426917979</v>
      </c>
      <c r="Z20" s="686">
        <f t="shared" si="10"/>
        <v>0.11792652854888151</v>
      </c>
      <c r="AA20" s="539">
        <f t="shared" si="11"/>
        <v>0.8647945426917979</v>
      </c>
      <c r="AB20" s="539">
        <f t="shared" si="12"/>
        <v>0.11792652854888151</v>
      </c>
      <c r="AC20" s="178"/>
      <c r="AD20" s="222">
        <v>8100</v>
      </c>
      <c r="AE20" s="316">
        <f t="shared" si="13"/>
        <v>3402410</v>
      </c>
      <c r="AF20" s="485">
        <f>K20+SUM(AD20:AD22)</f>
        <v>3426710</v>
      </c>
      <c r="AG20" s="485">
        <f>I20+SUM(AD20:AD22)</f>
        <v>3426710</v>
      </c>
      <c r="AH20" s="280">
        <f t="shared" si="5"/>
        <v>884563.5</v>
      </c>
      <c r="AI20" s="280"/>
      <c r="AJ20" s="281">
        <v>869900</v>
      </c>
      <c r="AK20" s="282"/>
      <c r="AL20" s="282"/>
      <c r="AM20" s="282">
        <v>14663.5</v>
      </c>
      <c r="AN20" s="304"/>
      <c r="AO20" s="304"/>
      <c r="AP20" s="145">
        <f>(AJ20*100%)/AF$20</f>
        <v>0.25385865742942937</v>
      </c>
      <c r="AQ20" s="142">
        <f>(AM20*100%)/AF$20</f>
        <v>4.2791774033985952E-3</v>
      </c>
      <c r="AR20" s="128">
        <f t="shared" ref="AR20:AR21" si="59">(AJ20*100%)/$AG$20</f>
        <v>0.25385865742942937</v>
      </c>
      <c r="AS20" s="129">
        <f t="shared" ref="AS20:AS21" si="60">(AM20*100%)/$AG$20</f>
        <v>4.2791774033985952E-3</v>
      </c>
      <c r="AT20" s="230"/>
      <c r="AU20" s="108">
        <f t="shared" si="0"/>
        <v>69592</v>
      </c>
      <c r="AV20" s="103">
        <f t="shared" si="1"/>
        <v>695920</v>
      </c>
      <c r="AW20" s="104">
        <f t="shared" si="2"/>
        <v>104388</v>
      </c>
      <c r="AX20" s="230"/>
      <c r="AY20" s="204">
        <f t="shared" ref="AY20:AY21" si="61">(AU20*100%)/$AF$20</f>
        <v>2.030869259435435E-2</v>
      </c>
      <c r="AZ20" s="205">
        <f t="shared" ref="AZ20:BA22" si="62">(AV20*100%)/$AF$20</f>
        <v>0.20308692594354352</v>
      </c>
      <c r="BA20" s="206">
        <f t="shared" si="62"/>
        <v>3.0463038891531527E-2</v>
      </c>
      <c r="BB20" s="230"/>
      <c r="BC20" s="65">
        <f t="shared" ref="BC20:BC21" si="63">(AU20*100%)/$AG$20</f>
        <v>2.030869259435435E-2</v>
      </c>
      <c r="BD20" s="60">
        <f t="shared" ref="BD20:BD21" si="64">(AV20*100%)/$AG$20</f>
        <v>0.20308692594354352</v>
      </c>
      <c r="BE20" s="61">
        <f t="shared" ref="BE20:BE21" si="65">(AW20*100%)/$AG$20</f>
        <v>3.0463038891531527E-2</v>
      </c>
      <c r="BF20" s="230"/>
      <c r="BG20" s="157">
        <f>(AD20*100%)/AF$20</f>
        <v>2.3637833373702471E-3</v>
      </c>
      <c r="BH20" s="166">
        <f>(AD20*100%)/AG$20</f>
        <v>2.3637833373702471E-3</v>
      </c>
      <c r="BI20" s="12"/>
      <c r="BJ20" s="12"/>
      <c r="BK20" s="12"/>
      <c r="BL20" s="12"/>
      <c r="BM20" s="12"/>
      <c r="BN20" s="12"/>
    </row>
    <row r="21" spans="1:66" s="2" customFormat="1" ht="15.75" thickBot="1">
      <c r="A21" s="614"/>
      <c r="B21" s="25" t="s">
        <v>17</v>
      </c>
      <c r="C21" s="20" t="s">
        <v>8</v>
      </c>
      <c r="D21" s="212" t="s">
        <v>13</v>
      </c>
      <c r="E21" s="623"/>
      <c r="F21" s="223">
        <v>0</v>
      </c>
      <c r="G21" s="633"/>
      <c r="H21" s="494"/>
      <c r="I21" s="494"/>
      <c r="J21" s="495"/>
      <c r="K21" s="496"/>
      <c r="L21" s="178"/>
      <c r="M21" s="498"/>
      <c r="N21" s="500"/>
      <c r="O21" s="178"/>
      <c r="P21" s="570"/>
      <c r="Q21" s="677"/>
      <c r="R21" s="679"/>
      <c r="S21" s="683"/>
      <c r="T21" s="178"/>
      <c r="U21" s="497"/>
      <c r="V21" s="540"/>
      <c r="W21" s="496"/>
      <c r="X21" s="496"/>
      <c r="Y21" s="687"/>
      <c r="Z21" s="687"/>
      <c r="AA21" s="540"/>
      <c r="AB21" s="540"/>
      <c r="AC21" s="178"/>
      <c r="AD21" s="223">
        <v>8100</v>
      </c>
      <c r="AE21" s="316">
        <f t="shared" si="13"/>
        <v>0</v>
      </c>
      <c r="AF21" s="486"/>
      <c r="AG21" s="486"/>
      <c r="AH21" s="286">
        <f t="shared" si="5"/>
        <v>1317008</v>
      </c>
      <c r="AI21" s="286"/>
      <c r="AJ21" s="287">
        <v>1279600</v>
      </c>
      <c r="AK21" s="288"/>
      <c r="AL21" s="288"/>
      <c r="AM21" s="288">
        <v>37408</v>
      </c>
      <c r="AN21" s="308"/>
      <c r="AO21" s="308"/>
      <c r="AP21" s="148">
        <f>(AJ21*100%)/AF$20</f>
        <v>0.37341940228382325</v>
      </c>
      <c r="AQ21" s="149">
        <f>(AM21*100%)/AF$20</f>
        <v>1.0916593467203235E-2</v>
      </c>
      <c r="AR21" s="134">
        <f t="shared" si="59"/>
        <v>0.37341940228382325</v>
      </c>
      <c r="AS21" s="135">
        <f t="shared" si="60"/>
        <v>1.0916593467203235E-2</v>
      </c>
      <c r="AT21" s="230"/>
      <c r="AU21" s="108">
        <f t="shared" si="0"/>
        <v>102368</v>
      </c>
      <c r="AV21" s="103">
        <f t="shared" si="1"/>
        <v>1023680</v>
      </c>
      <c r="AW21" s="104">
        <f t="shared" si="2"/>
        <v>153552</v>
      </c>
      <c r="AX21" s="230"/>
      <c r="AY21" s="66">
        <f t="shared" si="61"/>
        <v>2.9873552182705862E-2</v>
      </c>
      <c r="AZ21" s="58">
        <f t="shared" si="62"/>
        <v>0.29873552182705859</v>
      </c>
      <c r="BA21" s="62">
        <f t="shared" si="62"/>
        <v>4.4810328274058793E-2</v>
      </c>
      <c r="BB21" s="230"/>
      <c r="BC21" s="66">
        <f t="shared" si="63"/>
        <v>2.9873552182705862E-2</v>
      </c>
      <c r="BD21" s="58">
        <f t="shared" si="64"/>
        <v>0.29873552182705859</v>
      </c>
      <c r="BE21" s="62">
        <f t="shared" si="65"/>
        <v>4.4810328274058793E-2</v>
      </c>
      <c r="BF21" s="230"/>
      <c r="BG21" s="157">
        <f>(AD21*100%)/AF$20</f>
        <v>2.3637833373702471E-3</v>
      </c>
      <c r="BH21" s="166">
        <f>(AD21*100%)/AG$20</f>
        <v>2.3637833373702471E-3</v>
      </c>
      <c r="BI21" s="12"/>
      <c r="BJ21" s="12"/>
      <c r="BK21" s="12"/>
      <c r="BL21" s="12"/>
      <c r="BM21" s="12"/>
      <c r="BN21" s="12"/>
    </row>
    <row r="22" spans="1:66" s="2" customFormat="1" ht="15.75" thickBot="1">
      <c r="A22" s="615"/>
      <c r="B22" s="26" t="s">
        <v>14</v>
      </c>
      <c r="C22" s="21" t="s">
        <v>8</v>
      </c>
      <c r="D22" s="216" t="s">
        <v>13</v>
      </c>
      <c r="E22" s="624"/>
      <c r="F22" s="224">
        <v>0</v>
      </c>
      <c r="G22" s="634"/>
      <c r="H22" s="491"/>
      <c r="I22" s="491"/>
      <c r="J22" s="493"/>
      <c r="K22" s="489"/>
      <c r="L22" s="178"/>
      <c r="M22" s="499"/>
      <c r="N22" s="501"/>
      <c r="O22" s="178"/>
      <c r="P22" s="561"/>
      <c r="Q22" s="676"/>
      <c r="R22" s="680"/>
      <c r="S22" s="682"/>
      <c r="T22" s="178"/>
      <c r="U22" s="538"/>
      <c r="V22" s="541"/>
      <c r="W22" s="489"/>
      <c r="X22" s="489"/>
      <c r="Y22" s="688"/>
      <c r="Z22" s="688"/>
      <c r="AA22" s="541"/>
      <c r="AB22" s="541"/>
      <c r="AC22" s="178"/>
      <c r="AD22" s="224">
        <v>8100</v>
      </c>
      <c r="AE22" s="316">
        <f t="shared" si="13"/>
        <v>0</v>
      </c>
      <c r="AF22" s="487"/>
      <c r="AG22" s="487"/>
      <c r="AH22" s="289">
        <f t="shared" si="5"/>
        <v>1200838.5</v>
      </c>
      <c r="AI22" s="289"/>
      <c r="AJ22" s="290">
        <v>1194120</v>
      </c>
      <c r="AK22" s="291"/>
      <c r="AL22" s="291"/>
      <c r="AM22" s="291">
        <v>6718.5</v>
      </c>
      <c r="AN22" s="310"/>
      <c r="AO22" s="310"/>
      <c r="AP22" s="239">
        <f>(AJ22*100%)/AF$20</f>
        <v>0.34847419244698269</v>
      </c>
      <c r="AQ22" s="240">
        <f>(AM22*100%)/AF$20</f>
        <v>1.9606269570520995E-3</v>
      </c>
      <c r="AR22" s="242">
        <f>(AJ22*100%)/$AG$20</f>
        <v>0.34847419244698269</v>
      </c>
      <c r="AS22" s="243">
        <f>(AM22*100%)/$AG$20</f>
        <v>1.9606269570520995E-3</v>
      </c>
      <c r="AT22" s="230"/>
      <c r="AU22" s="232" t="s">
        <v>69</v>
      </c>
      <c r="AV22" s="233">
        <f>88%*AJ22</f>
        <v>1050825.6000000001</v>
      </c>
      <c r="AW22" s="234">
        <f t="shared" si="2"/>
        <v>143294.39999999999</v>
      </c>
      <c r="AX22" s="230"/>
      <c r="AY22" s="232" t="s">
        <v>69</v>
      </c>
      <c r="AZ22" s="247">
        <f t="shared" si="62"/>
        <v>0.3066572893533448</v>
      </c>
      <c r="BA22" s="248">
        <f t="shared" si="62"/>
        <v>4.1816903093637919E-2</v>
      </c>
      <c r="BB22" s="230"/>
      <c r="BC22" s="109" t="s">
        <v>69</v>
      </c>
      <c r="BD22" s="63">
        <f t="shared" ref="BD22:BE22" si="66">(AV22*100%)/$AG$20</f>
        <v>0.3066572893533448</v>
      </c>
      <c r="BE22" s="64">
        <f t="shared" si="66"/>
        <v>4.1816903093637919E-2</v>
      </c>
      <c r="BF22" s="230"/>
      <c r="BG22" s="276">
        <f>(AD22*100%)/AF$20</f>
        <v>2.3637833373702471E-3</v>
      </c>
      <c r="BH22" s="277">
        <f>(AD22*100%)/AG$20</f>
        <v>2.3637833373702471E-3</v>
      </c>
      <c r="BI22" s="12"/>
      <c r="BJ22" s="12"/>
      <c r="BK22" s="12"/>
      <c r="BL22" s="12"/>
      <c r="BM22" s="12"/>
      <c r="BN22" s="12"/>
    </row>
    <row r="23" spans="1:66" ht="15.75" thickBot="1">
      <c r="A23" s="619" t="s">
        <v>29</v>
      </c>
      <c r="B23" s="46" t="s">
        <v>30</v>
      </c>
      <c r="C23" s="47" t="s">
        <v>8</v>
      </c>
      <c r="D23" s="110" t="s">
        <v>8</v>
      </c>
      <c r="E23" s="625" t="s">
        <v>109</v>
      </c>
      <c r="F23" s="220">
        <v>851610</v>
      </c>
      <c r="G23" s="638">
        <f>SUM(AJ23:AJ24)</f>
        <v>2531882</v>
      </c>
      <c r="H23" s="554">
        <f>SUM(AM23:AM24)</f>
        <v>28829</v>
      </c>
      <c r="I23" s="591">
        <f>G23+H23</f>
        <v>2560711</v>
      </c>
      <c r="J23" s="590">
        <f>SUM(F23:F24)</f>
        <v>1574842</v>
      </c>
      <c r="K23" s="589">
        <f t="shared" ref="K23:K51" si="67">I23+J23</f>
        <v>4135553</v>
      </c>
      <c r="M23" s="498">
        <f t="shared" ref="M23:M51" si="68">(100%*J23)/K23</f>
        <v>0.38080566250752923</v>
      </c>
      <c r="N23" s="500">
        <f t="shared" ref="N23:N51" si="69">100%-M23</f>
        <v>0.61919433749247077</v>
      </c>
      <c r="O23" s="11"/>
      <c r="P23" s="560">
        <f>((SUM(AJ23:AJ24)*100%)/K23)</f>
        <v>0.61222332297518611</v>
      </c>
      <c r="Q23" s="562">
        <f>((SUM(AM23:AM24)*100%)/K23)</f>
        <v>6.9710145172846294E-3</v>
      </c>
      <c r="R23" s="455">
        <f>((SUM(AJ23:AJ24)*100%)/I23)</f>
        <v>0.98874179866451151</v>
      </c>
      <c r="S23" s="564">
        <f>(SUM(AM23:AM24)*100%)/I23</f>
        <v>1.1258201335488464E-2</v>
      </c>
      <c r="U23" s="497">
        <v>0.88</v>
      </c>
      <c r="V23" s="556">
        <v>0.12</v>
      </c>
      <c r="W23" s="532">
        <f>SUM(AJ23:AJ24)*U23</f>
        <v>2228056.16</v>
      </c>
      <c r="X23" s="532">
        <f>SUM(AJ23:AJ24)*V23</f>
        <v>303825.83999999997</v>
      </c>
      <c r="Y23" s="508">
        <f>(W23*100%)/K23</f>
        <v>0.53875652421816389</v>
      </c>
      <c r="Z23" s="510">
        <f>(X23*100%)/K23</f>
        <v>7.3466798757022334E-2</v>
      </c>
      <c r="AA23" s="668">
        <f>(W23*100%)/I23</f>
        <v>0.87009278282477021</v>
      </c>
      <c r="AB23" s="520">
        <f>(X23*100%)/I23</f>
        <v>0.11864901583974137</v>
      </c>
      <c r="AC23" s="231"/>
      <c r="AD23" s="120">
        <v>8100</v>
      </c>
      <c r="AE23" s="316">
        <f t="shared" si="13"/>
        <v>4135553</v>
      </c>
      <c r="AF23" s="514">
        <f>K23+SUM(AD23:AD24)</f>
        <v>4151753</v>
      </c>
      <c r="AG23" s="662">
        <f>I23+SUM(AD23:AD24)</f>
        <v>2576911</v>
      </c>
      <c r="AH23" s="297">
        <v>1358464</v>
      </c>
      <c r="AI23" s="297"/>
      <c r="AJ23" s="297">
        <v>1342500</v>
      </c>
      <c r="AK23" s="297"/>
      <c r="AL23" s="297"/>
      <c r="AM23" s="297">
        <v>15964</v>
      </c>
      <c r="AN23" s="311"/>
      <c r="AO23" s="311"/>
      <c r="AP23" s="145">
        <f>(AJ23*100%)/AF$23</f>
        <v>0.32335738662680558</v>
      </c>
      <c r="AQ23" s="142">
        <f>(AM23*100%)/AF$23</f>
        <v>3.8451227710318992E-3</v>
      </c>
      <c r="AR23" s="128">
        <f>(AJ23*100%)/$AG$23</f>
        <v>0.52097259082676894</v>
      </c>
      <c r="AS23" s="129">
        <f>(AM23*100%)/$AG$23</f>
        <v>6.1950141079765656E-3</v>
      </c>
      <c r="AT23" s="12"/>
      <c r="AU23" s="106">
        <f>8%*AJ23</f>
        <v>107400</v>
      </c>
      <c r="AV23" s="91">
        <f t="shared" si="1"/>
        <v>1074000</v>
      </c>
      <c r="AW23" s="92">
        <f t="shared" si="2"/>
        <v>161100</v>
      </c>
      <c r="AX23" s="12"/>
      <c r="AY23" s="65">
        <f>(AU23*100%)/$AF$23</f>
        <v>2.5868590930144448E-2</v>
      </c>
      <c r="AZ23" s="60">
        <f t="shared" ref="AZ23:BA23" si="70">(AV23*100%)/$AF$23</f>
        <v>0.25868590930144447</v>
      </c>
      <c r="BA23" s="61">
        <f t="shared" si="70"/>
        <v>3.8802886395216674E-2</v>
      </c>
      <c r="BB23" s="12"/>
      <c r="BC23" s="204">
        <f>(AU23*100%)/$AG$23</f>
        <v>4.1677807266141516E-2</v>
      </c>
      <c r="BD23" s="205">
        <f t="shared" ref="BD23:BE23" si="71">(AV23*100%)/$AG$23</f>
        <v>0.41677807266141514</v>
      </c>
      <c r="BE23" s="206">
        <f t="shared" si="71"/>
        <v>6.2516710899212277E-2</v>
      </c>
      <c r="BF23" s="12"/>
      <c r="BG23" s="153">
        <f>(AD23*100%)/AF$23</f>
        <v>1.9509831148432962E-3</v>
      </c>
      <c r="BH23" s="162">
        <f>(AD23*100%)/AG$23</f>
        <v>3.1432983133682147E-3</v>
      </c>
      <c r="BI23" s="12"/>
      <c r="BJ23" s="12"/>
      <c r="BK23" s="12"/>
      <c r="BL23" s="12"/>
      <c r="BM23" s="12"/>
      <c r="BN23" s="12"/>
    </row>
    <row r="24" spans="1:66" ht="15.75" thickBot="1">
      <c r="A24" s="620"/>
      <c r="B24" s="31" t="s">
        <v>31</v>
      </c>
      <c r="C24" s="32" t="s">
        <v>8</v>
      </c>
      <c r="D24" s="111" t="s">
        <v>8</v>
      </c>
      <c r="E24" s="626"/>
      <c r="F24" s="218">
        <v>723232</v>
      </c>
      <c r="G24" s="637"/>
      <c r="H24" s="553"/>
      <c r="I24" s="582"/>
      <c r="J24" s="585"/>
      <c r="K24" s="588"/>
      <c r="M24" s="499"/>
      <c r="N24" s="501"/>
      <c r="O24" s="11"/>
      <c r="P24" s="561"/>
      <c r="Q24" s="563"/>
      <c r="R24" s="457"/>
      <c r="S24" s="565"/>
      <c r="U24" s="497"/>
      <c r="V24" s="557"/>
      <c r="W24" s="533"/>
      <c r="X24" s="533"/>
      <c r="Y24" s="509"/>
      <c r="Z24" s="511"/>
      <c r="AA24" s="669"/>
      <c r="AB24" s="521"/>
      <c r="AC24" s="57"/>
      <c r="AD24" s="122">
        <v>8100</v>
      </c>
      <c r="AE24" s="316">
        <f t="shared" si="13"/>
        <v>0</v>
      </c>
      <c r="AF24" s="515"/>
      <c r="AG24" s="663"/>
      <c r="AH24" s="298">
        <v>1202247</v>
      </c>
      <c r="AI24" s="298"/>
      <c r="AJ24" s="298">
        <v>1189382</v>
      </c>
      <c r="AK24" s="298"/>
      <c r="AL24" s="298"/>
      <c r="AM24" s="298">
        <v>12865</v>
      </c>
      <c r="AN24" s="312"/>
      <c r="AO24" s="312"/>
      <c r="AP24" s="147">
        <f>(AJ24*100%)/AF$23</f>
        <v>0.28647706161710484</v>
      </c>
      <c r="AQ24" s="144">
        <f>(AM24*100%)/AF$23</f>
        <v>3.0986910830196304E-3</v>
      </c>
      <c r="AR24" s="132">
        <f>(AJ24*100%)/$AG$23</f>
        <v>0.46155338698154497</v>
      </c>
      <c r="AS24" s="133">
        <f>(AM24*100%)/$AG$23</f>
        <v>4.9924114569730969E-3</v>
      </c>
      <c r="AT24" s="12"/>
      <c r="AU24" s="107">
        <f t="shared" ref="AU24:AU27" si="72">8%*AJ24</f>
        <v>95150.56</v>
      </c>
      <c r="AV24" s="98">
        <f t="shared" si="1"/>
        <v>951505.60000000009</v>
      </c>
      <c r="AW24" s="99">
        <f t="shared" si="2"/>
        <v>142725.84</v>
      </c>
      <c r="AY24" s="67">
        <f>(AU24*100%)/$AF$23</f>
        <v>2.2918164929368389E-2</v>
      </c>
      <c r="AZ24" s="63">
        <f t="shared" ref="AZ24" si="73">(AV24*100%)/$AF$23</f>
        <v>0.22918164929368393</v>
      </c>
      <c r="BA24" s="64">
        <f t="shared" ref="BA24" si="74">(AW24*100%)/$AF$23</f>
        <v>3.4377247394052582E-2</v>
      </c>
      <c r="BC24" s="67">
        <f>(AU24*100%)/$AG$23</f>
        <v>3.6924270958523596E-2</v>
      </c>
      <c r="BD24" s="63">
        <f t="shared" ref="BD24" si="75">(AV24*100%)/$AG$23</f>
        <v>0.36924270958523603</v>
      </c>
      <c r="BE24" s="64">
        <f t="shared" ref="BE24" si="76">(AW24*100%)/$AG$23</f>
        <v>5.538640643778539E-2</v>
      </c>
      <c r="BG24" s="156">
        <f>(AD24*100%)/AF$23</f>
        <v>1.9509831148432962E-3</v>
      </c>
      <c r="BH24" s="165">
        <f>(AD24*100%)/AG$23</f>
        <v>3.1432983133682147E-3</v>
      </c>
    </row>
    <row r="25" spans="1:66" ht="15.75" thickBot="1">
      <c r="A25" s="620"/>
      <c r="B25" s="27" t="s">
        <v>32</v>
      </c>
      <c r="C25" s="28" t="s">
        <v>8</v>
      </c>
      <c r="D25" s="112" t="s">
        <v>8</v>
      </c>
      <c r="E25" s="432" t="s">
        <v>110</v>
      </c>
      <c r="F25" s="217">
        <v>586922</v>
      </c>
      <c r="G25" s="635">
        <f>SUM(AJ25:AJ27)</f>
        <v>3922070</v>
      </c>
      <c r="H25" s="551">
        <f>SUM(AM25:AM27)</f>
        <v>51548.5</v>
      </c>
      <c r="I25" s="580">
        <f>G25+H25</f>
        <v>3973618.5</v>
      </c>
      <c r="J25" s="583">
        <f>SUM(F25:F27)</f>
        <v>2138358</v>
      </c>
      <c r="K25" s="586">
        <f t="shared" si="67"/>
        <v>6111976.5</v>
      </c>
      <c r="M25" s="566">
        <f t="shared" si="68"/>
        <v>0.34986358340873858</v>
      </c>
      <c r="N25" s="568">
        <f t="shared" si="69"/>
        <v>0.65013641659126142</v>
      </c>
      <c r="O25" s="11"/>
      <c r="P25" s="573">
        <f>((SUM(AJ25:AJ27)*100%)/K25)</f>
        <v>0.6417024018335149</v>
      </c>
      <c r="Q25" s="575">
        <f>((SUM(AM25:AM27)*100%)/K25)</f>
        <v>8.4340147577465323E-3</v>
      </c>
      <c r="R25" s="574">
        <f>((SUM(AJ25:AJ27)*100%)/I25)</f>
        <v>0.9870273152795116</v>
      </c>
      <c r="S25" s="569">
        <f>(SUM(AM25:AM27)*100%)/I25</f>
        <v>1.2972684720488391E-2</v>
      </c>
      <c r="U25" s="558">
        <v>0.88</v>
      </c>
      <c r="V25" s="539">
        <v>0.12</v>
      </c>
      <c r="W25" s="531">
        <f>SUM(AJ25:AJ27)*U25</f>
        <v>3451421.6</v>
      </c>
      <c r="X25" s="531">
        <f>SUM(AJ25:AJ27)*V25</f>
        <v>470648.39999999997</v>
      </c>
      <c r="Y25" s="512">
        <f>(W25*100%)/K25</f>
        <v>0.56469811361349309</v>
      </c>
      <c r="Z25" s="513">
        <f>(X25*100%)/K25</f>
        <v>7.7004288220021783E-2</v>
      </c>
      <c r="AA25" s="519">
        <f>(W25*100%)/I25</f>
        <v>0.86858403744597024</v>
      </c>
      <c r="AB25" s="519">
        <f>(X25*100%)/I25</f>
        <v>0.11844327783354139</v>
      </c>
      <c r="AC25" s="57"/>
      <c r="AD25" s="123">
        <v>8100</v>
      </c>
      <c r="AE25" s="316">
        <f t="shared" si="13"/>
        <v>6111976.5</v>
      </c>
      <c r="AF25" s="516">
        <f>K25+SUM(AD25:AD27)</f>
        <v>6136276.5</v>
      </c>
      <c r="AG25" s="664">
        <f>I25+SUM(AD25:AD27)</f>
        <v>3997918.5</v>
      </c>
      <c r="AH25" s="299">
        <v>1371685</v>
      </c>
      <c r="AI25" s="299"/>
      <c r="AJ25" s="299">
        <v>1349190</v>
      </c>
      <c r="AK25" s="299"/>
      <c r="AL25" s="299"/>
      <c r="AM25" s="299">
        <v>22495</v>
      </c>
      <c r="AN25" s="313"/>
      <c r="AO25" s="313"/>
      <c r="AP25" s="145">
        <f>(AJ25*100%)/AF$25</f>
        <v>0.21987112216993482</v>
      </c>
      <c r="AQ25" s="142">
        <f>(AM25*100%)/AF$25</f>
        <v>3.665903907687341E-3</v>
      </c>
      <c r="AR25" s="128">
        <f>(AJ25*100%)/$AG$25</f>
        <v>0.33747311257095414</v>
      </c>
      <c r="AS25" s="129">
        <f t="shared" ref="AS25:AS27" si="77">(AM25*100%)/$AG$25</f>
        <v>5.6266779825551718E-3</v>
      </c>
      <c r="AU25" s="106">
        <f t="shared" si="72"/>
        <v>107935.2</v>
      </c>
      <c r="AV25" s="91">
        <f t="shared" si="1"/>
        <v>1079352</v>
      </c>
      <c r="AW25" s="92">
        <f t="shared" si="2"/>
        <v>161902.79999999999</v>
      </c>
      <c r="AY25" s="204">
        <f>(AU25*100%)/$AF$25</f>
        <v>1.7589689773594784E-2</v>
      </c>
      <c r="AZ25" s="205">
        <f t="shared" ref="AZ25:BA25" si="78">(AV25*100%)/$AF$25</f>
        <v>0.17589689773594785</v>
      </c>
      <c r="BA25" s="206">
        <f t="shared" si="78"/>
        <v>2.6384534660392176E-2</v>
      </c>
      <c r="BC25" s="65">
        <f>(AU25*100%)/$AG$25</f>
        <v>2.6997849005676328E-2</v>
      </c>
      <c r="BD25" s="60">
        <f t="shared" ref="BD25:BE25" si="79">(AV25*100%)/$AG$25</f>
        <v>0.26997849005676328</v>
      </c>
      <c r="BE25" s="61">
        <f t="shared" si="79"/>
        <v>4.0496773508514487E-2</v>
      </c>
      <c r="BG25" s="153">
        <f>(AD25*100%)/AF$25</f>
        <v>1.3200187442661685E-3</v>
      </c>
      <c r="BH25" s="162">
        <f>(AD25*100%)/AG$25</f>
        <v>2.0260543080105309E-3</v>
      </c>
    </row>
    <row r="26" spans="1:66" ht="15.75" thickBot="1">
      <c r="A26" s="620"/>
      <c r="B26" s="29" t="s">
        <v>33</v>
      </c>
      <c r="C26" s="30" t="s">
        <v>8</v>
      </c>
      <c r="D26" s="113" t="s">
        <v>8</v>
      </c>
      <c r="E26" s="627"/>
      <c r="F26" s="219">
        <v>784218</v>
      </c>
      <c r="G26" s="636"/>
      <c r="H26" s="552"/>
      <c r="I26" s="581"/>
      <c r="J26" s="584"/>
      <c r="K26" s="587"/>
      <c r="M26" s="498"/>
      <c r="N26" s="500"/>
      <c r="O26" s="11"/>
      <c r="P26" s="570"/>
      <c r="Q26" s="571"/>
      <c r="R26" s="456"/>
      <c r="S26" s="572"/>
      <c r="U26" s="497"/>
      <c r="V26" s="540"/>
      <c r="W26" s="532"/>
      <c r="X26" s="532"/>
      <c r="Y26" s="508"/>
      <c r="Z26" s="510"/>
      <c r="AA26" s="520"/>
      <c r="AB26" s="520"/>
      <c r="AC26" s="57"/>
      <c r="AD26" s="121">
        <v>8100</v>
      </c>
      <c r="AE26" s="316">
        <f t="shared" si="13"/>
        <v>0</v>
      </c>
      <c r="AF26" s="517"/>
      <c r="AG26" s="665"/>
      <c r="AH26" s="300">
        <v>1463154</v>
      </c>
      <c r="AI26" s="300"/>
      <c r="AJ26" s="300">
        <v>1448000</v>
      </c>
      <c r="AK26" s="300"/>
      <c r="AL26" s="300"/>
      <c r="AM26" s="300">
        <v>15154</v>
      </c>
      <c r="AN26" s="314"/>
      <c r="AO26" s="314"/>
      <c r="AP26" s="146">
        <f>(AJ26*100%)/AF$25</f>
        <v>0.23597372119721138</v>
      </c>
      <c r="AQ26" s="143">
        <f>(AM26*100%)/AF$25</f>
        <v>2.4695758087172246E-3</v>
      </c>
      <c r="AR26" s="130">
        <f>(AJ26*100%)/$AG$25</f>
        <v>0.36218847382706776</v>
      </c>
      <c r="AS26" s="131">
        <f t="shared" si="77"/>
        <v>3.7904724671100724E-3</v>
      </c>
      <c r="AU26" s="96">
        <f t="shared" si="72"/>
        <v>115840</v>
      </c>
      <c r="AV26" s="88">
        <f t="shared" si="1"/>
        <v>1158400</v>
      </c>
      <c r="AW26" s="94">
        <f t="shared" si="2"/>
        <v>173760</v>
      </c>
      <c r="AY26" s="66">
        <f t="shared" ref="AY26:AY27" si="80">(AU26*100%)/$AF$25</f>
        <v>1.8877897695776909E-2</v>
      </c>
      <c r="AZ26" s="58">
        <f t="shared" ref="AZ26:AZ27" si="81">(AV26*100%)/$AF$25</f>
        <v>0.1887789769577691</v>
      </c>
      <c r="BA26" s="62">
        <f t="shared" ref="BA26:BA27" si="82">(AW26*100%)/$AF$25</f>
        <v>2.8316846543665366E-2</v>
      </c>
      <c r="BC26" s="66">
        <f t="shared" ref="BC26:BC27" si="83">(AU26*100%)/$AG$25</f>
        <v>2.8975077906165422E-2</v>
      </c>
      <c r="BD26" s="58">
        <f t="shared" ref="BD26:BD27" si="84">(AV26*100%)/$AG$25</f>
        <v>0.2897507790616542</v>
      </c>
      <c r="BE26" s="62">
        <f t="shared" ref="BE26:BE27" si="85">(AW26*100%)/$AG$25</f>
        <v>4.3462616859248134E-2</v>
      </c>
      <c r="BG26" s="154">
        <f>(AD26*100%)/AF$25</f>
        <v>1.3200187442661685E-3</v>
      </c>
      <c r="BH26" s="163">
        <f>(AD26*100%)/AG$25</f>
        <v>2.0260543080105309E-3</v>
      </c>
    </row>
    <row r="27" spans="1:66" ht="15.75" thickBot="1">
      <c r="A27" s="621"/>
      <c r="B27" s="31" t="s">
        <v>34</v>
      </c>
      <c r="C27" s="32" t="s">
        <v>8</v>
      </c>
      <c r="D27" s="114" t="s">
        <v>8</v>
      </c>
      <c r="E27" s="626"/>
      <c r="F27" s="218">
        <v>767218</v>
      </c>
      <c r="G27" s="637"/>
      <c r="H27" s="553"/>
      <c r="I27" s="582"/>
      <c r="J27" s="585"/>
      <c r="K27" s="588"/>
      <c r="M27" s="567"/>
      <c r="N27" s="569"/>
      <c r="O27" s="11"/>
      <c r="P27" s="576"/>
      <c r="Q27" s="578"/>
      <c r="R27" s="577"/>
      <c r="S27" s="579"/>
      <c r="U27" s="538"/>
      <c r="V27" s="541"/>
      <c r="W27" s="533"/>
      <c r="X27" s="533"/>
      <c r="Y27" s="508"/>
      <c r="Z27" s="510"/>
      <c r="AA27" s="521"/>
      <c r="AB27" s="521"/>
      <c r="AC27" s="57"/>
      <c r="AD27" s="124">
        <v>8100</v>
      </c>
      <c r="AE27" s="316">
        <f t="shared" si="13"/>
        <v>0</v>
      </c>
      <c r="AF27" s="518"/>
      <c r="AG27" s="666"/>
      <c r="AH27" s="298">
        <v>1138779.5</v>
      </c>
      <c r="AI27" s="298"/>
      <c r="AJ27" s="298">
        <v>1124880</v>
      </c>
      <c r="AK27" s="298"/>
      <c r="AL27" s="298"/>
      <c r="AM27" s="298">
        <v>13899.5</v>
      </c>
      <c r="AN27" s="312"/>
      <c r="AO27" s="312"/>
      <c r="AP27" s="147">
        <f>(AJ27*100%)/AF$25</f>
        <v>0.18331638087038613</v>
      </c>
      <c r="AQ27" s="144">
        <f>(AM27*100%)/AF$25</f>
        <v>2.2651358686330385E-3</v>
      </c>
      <c r="AR27" s="132">
        <f>(AJ27*100%)/$AG$25</f>
        <v>0.28136641604875134</v>
      </c>
      <c r="AS27" s="133">
        <f t="shared" si="77"/>
        <v>3.4766841795299229E-3</v>
      </c>
      <c r="AU27" s="107">
        <f t="shared" si="72"/>
        <v>89990.400000000009</v>
      </c>
      <c r="AV27" s="98">
        <f t="shared" si="1"/>
        <v>899904</v>
      </c>
      <c r="AW27" s="99">
        <f t="shared" si="2"/>
        <v>134985.60000000001</v>
      </c>
      <c r="AY27" s="67">
        <f t="shared" si="80"/>
        <v>1.4665310469630892E-2</v>
      </c>
      <c r="AZ27" s="63">
        <f t="shared" si="81"/>
        <v>0.14665310469630891</v>
      </c>
      <c r="BA27" s="64">
        <f t="shared" si="82"/>
        <v>2.1997965704446336E-2</v>
      </c>
      <c r="BC27" s="67">
        <f t="shared" si="83"/>
        <v>2.2509313283900111E-2</v>
      </c>
      <c r="BD27" s="63">
        <f t="shared" si="84"/>
        <v>0.22509313283900109</v>
      </c>
      <c r="BE27" s="64">
        <f t="shared" si="85"/>
        <v>3.3763969925850165E-2</v>
      </c>
      <c r="BG27" s="156">
        <f>(AD27*100%)/AF$25</f>
        <v>1.3200187442661685E-3</v>
      </c>
      <c r="BH27" s="165">
        <f>(AD27*100%)/AG$25</f>
        <v>2.0260543080105309E-3</v>
      </c>
    </row>
    <row r="28" spans="1:66" ht="15.75" thickBot="1">
      <c r="A28" s="616" t="s">
        <v>35</v>
      </c>
      <c r="B28" s="33" t="s">
        <v>36</v>
      </c>
      <c r="C28" s="34" t="s">
        <v>8</v>
      </c>
      <c r="D28" s="115" t="s">
        <v>8</v>
      </c>
      <c r="E28" s="628" t="s">
        <v>105</v>
      </c>
      <c r="F28" s="220">
        <v>400000</v>
      </c>
      <c r="G28" s="638">
        <f>SUM(AJ28:AJ30)</f>
        <v>2814480</v>
      </c>
      <c r="H28" s="554">
        <f>SUM(AM28:AM30)</f>
        <v>235596.5</v>
      </c>
      <c r="I28" s="591">
        <f>G28+H28</f>
        <v>3050076.5</v>
      </c>
      <c r="J28" s="590">
        <f>SUM(F28:F30)</f>
        <v>1558384</v>
      </c>
      <c r="K28" s="589">
        <f t="shared" si="67"/>
        <v>4608460.5</v>
      </c>
      <c r="M28" s="566">
        <f t="shared" si="68"/>
        <v>0.33815717851981153</v>
      </c>
      <c r="N28" s="568">
        <f t="shared" si="69"/>
        <v>0.66184282148018847</v>
      </c>
      <c r="O28" s="11"/>
      <c r="P28" s="560">
        <f>((SUM(AJ28:AJ30)*100%)/K28)</f>
        <v>0.61072021773865692</v>
      </c>
      <c r="Q28" s="562">
        <f>((SUM(AM28:AM30)*100%)/K28)</f>
        <v>5.1122603741531471E-2</v>
      </c>
      <c r="R28" s="455">
        <f>((SUM(AJ28:AJ30)*100%)/I28)</f>
        <v>0.92275718330343515</v>
      </c>
      <c r="S28" s="564">
        <f>(SUM(AM28:AM30)*100%)/I28</f>
        <v>7.7242816696564826E-2</v>
      </c>
      <c r="U28" s="497">
        <v>0.88</v>
      </c>
      <c r="V28" s="539">
        <v>0.12</v>
      </c>
      <c r="W28" s="531">
        <f>SUM(AJ28:AJ30)*U28</f>
        <v>2476742.4</v>
      </c>
      <c r="X28" s="531">
        <f>SUM(AJ28:AJ30)*V28</f>
        <v>337737.6</v>
      </c>
      <c r="Y28" s="512">
        <f>(W28*100%)/K28</f>
        <v>0.53743379161001814</v>
      </c>
      <c r="Z28" s="513">
        <f>(X28*100%)/K28</f>
        <v>7.3286426128638837E-2</v>
      </c>
      <c r="AA28" s="519">
        <f t="shared" ref="AA28" si="86">(W28*100%)/I28</f>
        <v>0.8120263213070229</v>
      </c>
      <c r="AB28" s="519">
        <f t="shared" ref="AB28" si="87">(X28*100%)/I28</f>
        <v>0.11073086199641222</v>
      </c>
      <c r="AC28" s="57"/>
      <c r="AD28" s="120">
        <v>8100</v>
      </c>
      <c r="AE28" s="316">
        <f t="shared" si="13"/>
        <v>4608460.5</v>
      </c>
      <c r="AF28" s="516">
        <f>K28+SUM(AD28:AD30)</f>
        <v>4632760.5</v>
      </c>
      <c r="AG28" s="664">
        <f>I28+SUM(AD28:AD30)</f>
        <v>3074376.5</v>
      </c>
      <c r="AH28" s="299">
        <v>329509</v>
      </c>
      <c r="AI28" s="299"/>
      <c r="AJ28" s="299">
        <v>304160</v>
      </c>
      <c r="AK28" s="299"/>
      <c r="AL28" s="299"/>
      <c r="AM28" s="299">
        <v>25349</v>
      </c>
      <c r="AN28" s="313"/>
      <c r="AO28" s="313"/>
      <c r="AP28" s="145">
        <f>(AJ28*100%)/AF$28</f>
        <v>6.5654160192395006E-2</v>
      </c>
      <c r="AQ28" s="142">
        <f>(AM28*100%)/AF$28</f>
        <v>5.4716836754241886E-3</v>
      </c>
      <c r="AR28" s="128">
        <f>(AJ28*100%)/$AG$28</f>
        <v>9.8933881390259132E-2</v>
      </c>
      <c r="AS28" s="129">
        <f>(AM28*100%)/$AG$28</f>
        <v>8.2452490773332419E-3</v>
      </c>
      <c r="AU28" s="105" t="s">
        <v>69</v>
      </c>
      <c r="AV28" s="103">
        <f>88%*AJ28</f>
        <v>267660.79999999999</v>
      </c>
      <c r="AW28" s="104">
        <f t="shared" si="2"/>
        <v>36499.199999999997</v>
      </c>
      <c r="AY28" s="119" t="s">
        <v>69</v>
      </c>
      <c r="AZ28" s="60">
        <f t="shared" ref="AZ28:BA28" si="88">(AV28*100%)/$AF$28</f>
        <v>5.7775660969307606E-2</v>
      </c>
      <c r="BA28" s="61">
        <f t="shared" si="88"/>
        <v>7.8784992230873999E-3</v>
      </c>
      <c r="BC28" s="119" t="s">
        <v>69</v>
      </c>
      <c r="BD28" s="60">
        <f t="shared" ref="BD28:BE28" si="89">(AV28*100%)/$AG$28</f>
        <v>8.7061815623428032E-2</v>
      </c>
      <c r="BE28" s="61">
        <f t="shared" si="89"/>
        <v>1.1872065766831095E-2</v>
      </c>
      <c r="BG28" s="157">
        <f>(AD28*100%)/AF$28</f>
        <v>1.7484176011257218E-3</v>
      </c>
      <c r="BH28" s="166">
        <f>(AD28*100%)/AG$28</f>
        <v>2.634680560432335E-3</v>
      </c>
    </row>
    <row r="29" spans="1:66" ht="15.75" thickBot="1">
      <c r="A29" s="617"/>
      <c r="B29" s="36" t="s">
        <v>37</v>
      </c>
      <c r="C29" s="37" t="s">
        <v>8</v>
      </c>
      <c r="D29" s="116" t="s">
        <v>8</v>
      </c>
      <c r="E29" s="526"/>
      <c r="F29" s="219">
        <v>750724</v>
      </c>
      <c r="G29" s="636"/>
      <c r="H29" s="552"/>
      <c r="I29" s="581"/>
      <c r="J29" s="584"/>
      <c r="K29" s="587"/>
      <c r="M29" s="498"/>
      <c r="N29" s="500"/>
      <c r="O29" s="11"/>
      <c r="P29" s="570"/>
      <c r="Q29" s="571"/>
      <c r="R29" s="456"/>
      <c r="S29" s="572"/>
      <c r="U29" s="497"/>
      <c r="V29" s="540"/>
      <c r="W29" s="532"/>
      <c r="X29" s="532"/>
      <c r="Y29" s="508"/>
      <c r="Z29" s="510"/>
      <c r="AA29" s="520"/>
      <c r="AB29" s="520"/>
      <c r="AC29" s="57"/>
      <c r="AD29" s="121">
        <v>8100</v>
      </c>
      <c r="AE29" s="316">
        <f t="shared" si="13"/>
        <v>0</v>
      </c>
      <c r="AF29" s="517"/>
      <c r="AG29" s="665"/>
      <c r="AH29" s="300">
        <v>1759444.5</v>
      </c>
      <c r="AI29" s="300"/>
      <c r="AJ29" s="300">
        <v>1623200</v>
      </c>
      <c r="AK29" s="300"/>
      <c r="AL29" s="300"/>
      <c r="AM29" s="300">
        <v>136244.5</v>
      </c>
      <c r="AN29" s="314"/>
      <c r="AO29" s="314"/>
      <c r="AP29" s="146">
        <f>(AJ29*100%)/AF$28</f>
        <v>0.35037425310460146</v>
      </c>
      <c r="AQ29" s="143">
        <f>(AM29*100%)/AF$28</f>
        <v>2.9408923685996718E-2</v>
      </c>
      <c r="AR29" s="130">
        <f t="shared" ref="AR29:AR30" si="90">(AJ29*100%)/$AG$28</f>
        <v>0.52797697354244022</v>
      </c>
      <c r="AS29" s="131">
        <f t="shared" ref="AS29:AS30" si="91">(AM29*100%)/$AG$28</f>
        <v>4.431614019948435E-2</v>
      </c>
      <c r="AU29" s="93">
        <f>8%*AJ29</f>
        <v>129856</v>
      </c>
      <c r="AV29" s="88">
        <f t="shared" si="1"/>
        <v>1298560</v>
      </c>
      <c r="AW29" s="94">
        <f t="shared" si="2"/>
        <v>194784</v>
      </c>
      <c r="AY29" s="66">
        <f t="shared" ref="AY29:AY30" si="92">(AU29*100%)/$AF$28</f>
        <v>2.8029940248368117E-2</v>
      </c>
      <c r="AZ29" s="58">
        <f t="shared" ref="AZ29:AZ30" si="93">(AV29*100%)/$AF$28</f>
        <v>0.28029940248368118</v>
      </c>
      <c r="BA29" s="62">
        <f t="shared" ref="BA29:BA30" si="94">(AW29*100%)/$AF$28</f>
        <v>4.2044910372552174E-2</v>
      </c>
      <c r="BC29" s="66">
        <f t="shared" ref="BC29:BC30" si="95">(AU29*100%)/$AG$28</f>
        <v>4.2238157883395216E-2</v>
      </c>
      <c r="BD29" s="58">
        <f t="shared" ref="BD29:BD30" si="96">(AV29*100%)/$AG$28</f>
        <v>0.42238157883395216</v>
      </c>
      <c r="BE29" s="62">
        <f t="shared" ref="BE29:BE30" si="97">(AW29*100%)/$AG$28</f>
        <v>6.3357236825092825E-2</v>
      </c>
      <c r="BG29" s="154">
        <f>(AD29*100%)/AF$28</f>
        <v>1.7484176011257218E-3</v>
      </c>
      <c r="BH29" s="163">
        <f>(AD29*100%)/AG$28</f>
        <v>2.634680560432335E-3</v>
      </c>
    </row>
    <row r="30" spans="1:66" ht="15.75" thickBot="1">
      <c r="A30" s="617"/>
      <c r="B30" s="39" t="s">
        <v>38</v>
      </c>
      <c r="C30" s="40" t="s">
        <v>8</v>
      </c>
      <c r="D30" s="117" t="s">
        <v>8</v>
      </c>
      <c r="E30" s="629"/>
      <c r="F30" s="221">
        <v>407660</v>
      </c>
      <c r="G30" s="639"/>
      <c r="H30" s="555"/>
      <c r="I30" s="594"/>
      <c r="J30" s="593"/>
      <c r="K30" s="592"/>
      <c r="M30" s="567"/>
      <c r="N30" s="569"/>
      <c r="O30" s="11"/>
      <c r="P30" s="561"/>
      <c r="Q30" s="563"/>
      <c r="R30" s="457"/>
      <c r="S30" s="565"/>
      <c r="U30" s="538"/>
      <c r="V30" s="541"/>
      <c r="W30" s="533"/>
      <c r="X30" s="533"/>
      <c r="Y30" s="508"/>
      <c r="Z30" s="510"/>
      <c r="AA30" s="521"/>
      <c r="AB30" s="521"/>
      <c r="AC30" s="57"/>
      <c r="AD30" s="122">
        <v>8100</v>
      </c>
      <c r="AE30" s="316">
        <f t="shared" si="13"/>
        <v>0</v>
      </c>
      <c r="AF30" s="518"/>
      <c r="AG30" s="666"/>
      <c r="AH30" s="298">
        <v>961123</v>
      </c>
      <c r="AI30" s="298"/>
      <c r="AJ30" s="298">
        <v>887120</v>
      </c>
      <c r="AK30" s="298"/>
      <c r="AL30" s="298"/>
      <c r="AM30" s="298">
        <v>74003</v>
      </c>
      <c r="AN30" s="312"/>
      <c r="AO30" s="312"/>
      <c r="AP30" s="147">
        <f>(AJ30*100%)/AF$28</f>
        <v>0.19148842250748771</v>
      </c>
      <c r="AQ30" s="144">
        <f>(AM30*100%)/AF$28</f>
        <v>1.5973845399519359E-2</v>
      </c>
      <c r="AR30" s="132">
        <f t="shared" si="90"/>
        <v>0.28855281713218922</v>
      </c>
      <c r="AS30" s="133">
        <f t="shared" si="91"/>
        <v>2.4070896976996801E-2</v>
      </c>
      <c r="AU30" s="100">
        <f t="shared" ref="AU30:AU39" si="98">8%*AJ30</f>
        <v>70969.600000000006</v>
      </c>
      <c r="AV30" s="89">
        <f t="shared" si="1"/>
        <v>709696</v>
      </c>
      <c r="AW30" s="101">
        <f t="shared" si="2"/>
        <v>106454.39999999999</v>
      </c>
      <c r="AY30" s="67">
        <f t="shared" si="92"/>
        <v>1.5319073800599018E-2</v>
      </c>
      <c r="AZ30" s="63">
        <f t="shared" si="93"/>
        <v>0.15319073800599017</v>
      </c>
      <c r="BA30" s="64">
        <f t="shared" si="94"/>
        <v>2.2978610700898523E-2</v>
      </c>
      <c r="BC30" s="67">
        <f t="shared" si="95"/>
        <v>2.308422537057514E-2</v>
      </c>
      <c r="BD30" s="63">
        <f t="shared" si="96"/>
        <v>0.2308422537057514</v>
      </c>
      <c r="BE30" s="64">
        <f t="shared" si="97"/>
        <v>3.462633805586271E-2</v>
      </c>
      <c r="BG30" s="155">
        <f>(AD30*100%)/AF$28</f>
        <v>1.7484176011257218E-3</v>
      </c>
      <c r="BH30" s="164">
        <f>(AD30*100%)/AG$28</f>
        <v>2.634680560432335E-3</v>
      </c>
    </row>
    <row r="31" spans="1:66" ht="15.75" thickBot="1">
      <c r="A31" s="617"/>
      <c r="B31" s="33" t="s">
        <v>39</v>
      </c>
      <c r="C31" s="34" t="s">
        <v>8</v>
      </c>
      <c r="D31" s="115" t="s">
        <v>8</v>
      </c>
      <c r="E31" s="525" t="s">
        <v>106</v>
      </c>
      <c r="F31" s="217">
        <v>365490</v>
      </c>
      <c r="G31" s="635">
        <f>SUM(AJ31:AJ33)</f>
        <v>2118430</v>
      </c>
      <c r="H31" s="551">
        <f>SUM(AM31:AM33)</f>
        <v>178580.5</v>
      </c>
      <c r="I31" s="580">
        <f>G31+H31</f>
        <v>2297010.5</v>
      </c>
      <c r="J31" s="583">
        <f>SUM(F31:F33)</f>
        <v>1094464</v>
      </c>
      <c r="K31" s="586">
        <f t="shared" si="67"/>
        <v>3391474.5</v>
      </c>
      <c r="M31" s="566">
        <f t="shared" si="68"/>
        <v>0.32271037273020925</v>
      </c>
      <c r="N31" s="568">
        <f t="shared" si="69"/>
        <v>0.67728962726979081</v>
      </c>
      <c r="O31" s="11"/>
      <c r="P31" s="573">
        <f>((SUM(AJ31:AJ33)*100%)/K31)</f>
        <v>0.62463391660470979</v>
      </c>
      <c r="Q31" s="575">
        <f>((SUM(AM31:AM33)*100%)/K31)</f>
        <v>5.2655710665080922E-2</v>
      </c>
      <c r="R31" s="574">
        <f>((SUM(AJ31:AJ33)*100%)/I31)</f>
        <v>0.92225525307785927</v>
      </c>
      <c r="S31" s="569">
        <f>(SUM(AM31:AM33)*100%)/I31</f>
        <v>7.7744746922140756E-2</v>
      </c>
      <c r="U31" s="497">
        <v>0.88</v>
      </c>
      <c r="V31" s="539">
        <v>0.12</v>
      </c>
      <c r="W31" s="531">
        <f>SUM(AJ31:AJ33)*U31</f>
        <v>1864218.4</v>
      </c>
      <c r="X31" s="531">
        <f>SUM(AJ31:AJ33)*V31</f>
        <v>254211.59999999998</v>
      </c>
      <c r="Y31" s="512">
        <f>(W31*100%)/K31</f>
        <v>0.54967784661214458</v>
      </c>
      <c r="Z31" s="513">
        <f>(X31*100%)/K31</f>
        <v>7.4956069992565169E-2</v>
      </c>
      <c r="AA31" s="519">
        <f t="shared" ref="AA31" si="99">(W31*100%)/I31</f>
        <v>0.81158462270851606</v>
      </c>
      <c r="AB31" s="519">
        <f t="shared" ref="AB31" si="100">(X31*100%)/I31</f>
        <v>0.1106706303693431</v>
      </c>
      <c r="AC31" s="57"/>
      <c r="AD31" s="123">
        <v>8100</v>
      </c>
      <c r="AE31" s="316">
        <f t="shared" si="13"/>
        <v>3391474.5</v>
      </c>
      <c r="AF31" s="516">
        <f>K31+SUM(AD31:AD33)</f>
        <v>3415774.5</v>
      </c>
      <c r="AG31" s="664">
        <f>I31+SUM(AD31:AD33)</f>
        <v>2321310.5</v>
      </c>
      <c r="AH31" s="299">
        <v>635796</v>
      </c>
      <c r="AI31" s="299"/>
      <c r="AJ31" s="299">
        <v>585000</v>
      </c>
      <c r="AK31" s="299"/>
      <c r="AL31" s="299"/>
      <c r="AM31" s="299">
        <v>50796</v>
      </c>
      <c r="AN31" s="313"/>
      <c r="AO31" s="313"/>
      <c r="AP31" s="145">
        <f>(AJ31*100%)/AF$31</f>
        <v>0.171264233045829</v>
      </c>
      <c r="AQ31" s="142">
        <f>(AM31*100%)/AF$31</f>
        <v>1.4871005097087059E-2</v>
      </c>
      <c r="AR31" s="128">
        <f>(AJ31*100%)/$AG$31</f>
        <v>0.25201281775962331</v>
      </c>
      <c r="AS31" s="129">
        <f>(AM31*100%)/$AG$31</f>
        <v>2.188246682208175E-2</v>
      </c>
      <c r="AU31" s="90">
        <f t="shared" si="98"/>
        <v>46800</v>
      </c>
      <c r="AV31" s="91">
        <f t="shared" si="1"/>
        <v>468000</v>
      </c>
      <c r="AW31" s="92">
        <f t="shared" si="2"/>
        <v>70200</v>
      </c>
      <c r="AY31" s="65">
        <f>(AU31*100%)/$AF$31</f>
        <v>1.370113864366632E-2</v>
      </c>
      <c r="AZ31" s="60">
        <f t="shared" ref="AZ31:BA31" si="101">(AV31*100%)/$AF$31</f>
        <v>0.13701138643666319</v>
      </c>
      <c r="BA31" s="61">
        <f t="shared" si="101"/>
        <v>2.0551707965499478E-2</v>
      </c>
      <c r="BC31" s="65">
        <f>(AU31*100%)/$AG$31</f>
        <v>2.0161025420769862E-2</v>
      </c>
      <c r="BD31" s="60">
        <f t="shared" ref="BD31:BE31" si="102">(AV31*100%)/$AG$31</f>
        <v>0.20161025420769862</v>
      </c>
      <c r="BE31" s="61">
        <f t="shared" si="102"/>
        <v>3.0241538131154794E-2</v>
      </c>
      <c r="BG31" s="153">
        <f>(AD31*100%)/AF$31</f>
        <v>2.3713509190960939E-3</v>
      </c>
      <c r="BH31" s="162">
        <f>(AD31*100%)/AG$31</f>
        <v>3.4894082459024762E-3</v>
      </c>
    </row>
    <row r="32" spans="1:66" ht="15.75" thickBot="1">
      <c r="A32" s="617"/>
      <c r="B32" s="36" t="s">
        <v>40</v>
      </c>
      <c r="C32" s="37" t="s">
        <v>8</v>
      </c>
      <c r="D32" s="116" t="s">
        <v>8</v>
      </c>
      <c r="E32" s="526"/>
      <c r="F32" s="219">
        <v>363394</v>
      </c>
      <c r="G32" s="636"/>
      <c r="H32" s="552"/>
      <c r="I32" s="581"/>
      <c r="J32" s="584"/>
      <c r="K32" s="587"/>
      <c r="M32" s="498"/>
      <c r="N32" s="500"/>
      <c r="O32" s="11"/>
      <c r="P32" s="570"/>
      <c r="Q32" s="571"/>
      <c r="R32" s="456"/>
      <c r="S32" s="572"/>
      <c r="U32" s="497"/>
      <c r="V32" s="540"/>
      <c r="W32" s="532"/>
      <c r="X32" s="532"/>
      <c r="Y32" s="508"/>
      <c r="Z32" s="510"/>
      <c r="AA32" s="520"/>
      <c r="AB32" s="520"/>
      <c r="AC32" s="57"/>
      <c r="AD32" s="121">
        <v>8100</v>
      </c>
      <c r="AE32" s="316">
        <f t="shared" si="13"/>
        <v>0</v>
      </c>
      <c r="AF32" s="517"/>
      <c r="AG32" s="665"/>
      <c r="AH32" s="300">
        <v>875051.5</v>
      </c>
      <c r="AI32" s="300"/>
      <c r="AJ32" s="300">
        <v>807360</v>
      </c>
      <c r="AK32" s="300"/>
      <c r="AL32" s="300"/>
      <c r="AM32" s="300">
        <v>67691.5</v>
      </c>
      <c r="AN32" s="314"/>
      <c r="AO32" s="314"/>
      <c r="AP32" s="146">
        <f>(AJ32*100%)/AF$31</f>
        <v>0.23636220716560769</v>
      </c>
      <c r="AQ32" s="143">
        <f>(AM32*100%)/AF$31</f>
        <v>1.9817321079011508E-2</v>
      </c>
      <c r="AR32" s="130">
        <f t="shared" ref="AR32:AR33" si="103">(AJ32*100%)/$AG$31</f>
        <v>0.34780353597676827</v>
      </c>
      <c r="AS32" s="131">
        <f t="shared" ref="AS32:AS33" si="104">(AM32*100%)/$AG$31</f>
        <v>2.9160898552778699E-2</v>
      </c>
      <c r="AU32" s="93">
        <f t="shared" si="98"/>
        <v>64588.800000000003</v>
      </c>
      <c r="AV32" s="88">
        <f t="shared" si="1"/>
        <v>645888</v>
      </c>
      <c r="AW32" s="94">
        <f t="shared" si="2"/>
        <v>96883.199999999997</v>
      </c>
      <c r="AY32" s="66">
        <f t="shared" ref="AY32:AY33" si="105">(AU32*100%)/$AF$31</f>
        <v>1.8908976573248616E-2</v>
      </c>
      <c r="AZ32" s="58">
        <f t="shared" ref="AZ32:AZ33" si="106">(AV32*100%)/$AF$31</f>
        <v>0.18908976573248615</v>
      </c>
      <c r="BA32" s="62">
        <f t="shared" ref="BA32:BA33" si="107">(AW32*100%)/$AF$31</f>
        <v>2.8363464859872921E-2</v>
      </c>
      <c r="BC32" s="66">
        <f t="shared" ref="BC32:BC33" si="108">(AU32*100%)/$AG$31</f>
        <v>2.7824282878141465E-2</v>
      </c>
      <c r="BD32" s="58">
        <f t="shared" ref="BD32:BD33" si="109">(AV32*100%)/$AG$31</f>
        <v>0.27824282878141465</v>
      </c>
      <c r="BE32" s="62">
        <f t="shared" ref="BE32:BE33" si="110">(AW32*100%)/$AG$31</f>
        <v>4.1736424317212195E-2</v>
      </c>
      <c r="BG32" s="154">
        <f>(AD32*100%)/AF$31</f>
        <v>2.3713509190960939E-3</v>
      </c>
      <c r="BH32" s="163">
        <f>(AD32*100%)/AG$31</f>
        <v>3.4894082459024762E-3</v>
      </c>
    </row>
    <row r="33" spans="1:60" ht="15.75" thickBot="1">
      <c r="A33" s="617"/>
      <c r="B33" s="39" t="s">
        <v>41</v>
      </c>
      <c r="C33" s="40" t="s">
        <v>8</v>
      </c>
      <c r="D33" s="117" t="s">
        <v>8</v>
      </c>
      <c r="E33" s="527"/>
      <c r="F33" s="218">
        <v>365580</v>
      </c>
      <c r="G33" s="637"/>
      <c r="H33" s="553"/>
      <c r="I33" s="582"/>
      <c r="J33" s="585"/>
      <c r="K33" s="588"/>
      <c r="M33" s="567"/>
      <c r="N33" s="569"/>
      <c r="O33" s="11"/>
      <c r="P33" s="576"/>
      <c r="Q33" s="578"/>
      <c r="R33" s="577"/>
      <c r="S33" s="579"/>
      <c r="U33" s="497"/>
      <c r="V33" s="541"/>
      <c r="W33" s="533"/>
      <c r="X33" s="533"/>
      <c r="Y33" s="509"/>
      <c r="Z33" s="511"/>
      <c r="AA33" s="521"/>
      <c r="AB33" s="521"/>
      <c r="AC33" s="57"/>
      <c r="AD33" s="124">
        <v>8100</v>
      </c>
      <c r="AE33" s="316">
        <f t="shared" si="13"/>
        <v>0</v>
      </c>
      <c r="AF33" s="518"/>
      <c r="AG33" s="666"/>
      <c r="AH33" s="298">
        <v>786163</v>
      </c>
      <c r="AI33" s="298"/>
      <c r="AJ33" s="298">
        <v>726070</v>
      </c>
      <c r="AK33" s="298"/>
      <c r="AL33" s="298"/>
      <c r="AM33" s="298">
        <v>60093</v>
      </c>
      <c r="AN33" s="312"/>
      <c r="AO33" s="312"/>
      <c r="AP33" s="147">
        <f>(AJ33*100%)/AF$31</f>
        <v>0.21256379775655565</v>
      </c>
      <c r="AQ33" s="144">
        <f>(AM33*100%)/AF$31</f>
        <v>1.7592788985338465E-2</v>
      </c>
      <c r="AR33" s="132">
        <f t="shared" si="103"/>
        <v>0.31278452408671742</v>
      </c>
      <c r="AS33" s="133">
        <f t="shared" si="104"/>
        <v>2.5887532064323149E-2</v>
      </c>
      <c r="AU33" s="97">
        <f t="shared" si="98"/>
        <v>58085.599999999999</v>
      </c>
      <c r="AV33" s="98">
        <f t="shared" si="1"/>
        <v>580856</v>
      </c>
      <c r="AW33" s="99">
        <f t="shared" si="2"/>
        <v>87128.4</v>
      </c>
      <c r="AY33" s="67">
        <f t="shared" si="105"/>
        <v>1.7005103820524451E-2</v>
      </c>
      <c r="AZ33" s="63">
        <f t="shared" si="106"/>
        <v>0.17005103820524453</v>
      </c>
      <c r="BA33" s="64">
        <f t="shared" si="107"/>
        <v>2.5507655730786675E-2</v>
      </c>
      <c r="BC33" s="67">
        <f t="shared" si="108"/>
        <v>2.5022761926937392E-2</v>
      </c>
      <c r="BD33" s="63">
        <f t="shared" si="109"/>
        <v>0.25022761926937392</v>
      </c>
      <c r="BE33" s="64">
        <f t="shared" si="110"/>
        <v>3.7534142890406082E-2</v>
      </c>
      <c r="BG33" s="156">
        <f>(AD33*100%)/AF$31</f>
        <v>2.3713509190960939E-3</v>
      </c>
      <c r="BH33" s="165">
        <f>(AD33*100%)/AG$31</f>
        <v>3.4894082459024762E-3</v>
      </c>
    </row>
    <row r="34" spans="1:60" ht="15.75" thickBot="1">
      <c r="A34" s="617"/>
      <c r="B34" s="33" t="s">
        <v>42</v>
      </c>
      <c r="C34" s="34" t="s">
        <v>8</v>
      </c>
      <c r="D34" s="35" t="s">
        <v>8</v>
      </c>
      <c r="E34" s="630" t="s">
        <v>107</v>
      </c>
      <c r="F34" s="220">
        <v>408646</v>
      </c>
      <c r="G34" s="529">
        <f>SUM(AJ34:AJ37)</f>
        <v>2388080</v>
      </c>
      <c r="H34" s="548">
        <f>SUM(AM34:AM37)</f>
        <v>209039.5</v>
      </c>
      <c r="I34" s="605">
        <f>G34+H34</f>
        <v>2597119.5</v>
      </c>
      <c r="J34" s="608">
        <f>SUM(F34:F37)</f>
        <v>1081816</v>
      </c>
      <c r="K34" s="601">
        <f t="shared" si="67"/>
        <v>3678935.5</v>
      </c>
      <c r="M34" s="566">
        <f t="shared" si="68"/>
        <v>0.29405679985419697</v>
      </c>
      <c r="N34" s="568">
        <f t="shared" si="69"/>
        <v>0.70594320014580303</v>
      </c>
      <c r="O34" s="11"/>
      <c r="P34" s="560">
        <f>((SUM(AJ34:AJ37)*100%)/K34)</f>
        <v>0.64912255189034984</v>
      </c>
      <c r="Q34" s="562">
        <f>((SUM(AM34:AM37)*100%)/K34)</f>
        <v>5.6820648255453243E-2</v>
      </c>
      <c r="R34" s="455">
        <f>((SUM(AJ34:AJ37)*100%)/I34)</f>
        <v>0.91951101980482608</v>
      </c>
      <c r="S34" s="564">
        <f>(SUM(AM34:AM37)*100%)/I34</f>
        <v>8.048898019517392E-2</v>
      </c>
      <c r="U34" s="558">
        <v>0.88</v>
      </c>
      <c r="V34" s="559">
        <v>0.12</v>
      </c>
      <c r="W34" s="532">
        <f>SUM(AJ34:AJ37)*U34</f>
        <v>2101510.4</v>
      </c>
      <c r="X34" s="532">
        <f>SUM(AJ34:AJ37)*V34</f>
        <v>286569.59999999998</v>
      </c>
      <c r="Y34" s="512">
        <f>(W34*100%)/K34</f>
        <v>0.57122784566350782</v>
      </c>
      <c r="Z34" s="513">
        <f>(X34*100%)/K34</f>
        <v>7.789470622684197E-2</v>
      </c>
      <c r="AA34" s="519">
        <f>(W34*100%)/I34</f>
        <v>0.80916969742824696</v>
      </c>
      <c r="AB34" s="519">
        <f>(X34*100%)/I34</f>
        <v>0.11034132237657912</v>
      </c>
      <c r="AC34" s="57"/>
      <c r="AD34" s="120">
        <v>8100</v>
      </c>
      <c r="AE34" s="316">
        <f t="shared" si="13"/>
        <v>3678935.5</v>
      </c>
      <c r="AF34" s="516">
        <f>K34+SUM(AD34:AD37)</f>
        <v>3711335.5</v>
      </c>
      <c r="AG34" s="662">
        <f>I34+SUM(AD34:AD37)</f>
        <v>2629519.5</v>
      </c>
      <c r="AH34" s="299">
        <v>1091283</v>
      </c>
      <c r="AI34" s="299"/>
      <c r="AJ34" s="299">
        <v>1005520</v>
      </c>
      <c r="AK34" s="299"/>
      <c r="AL34" s="299"/>
      <c r="AM34" s="299">
        <v>85763</v>
      </c>
      <c r="AN34" s="313"/>
      <c r="AO34" s="313"/>
      <c r="AP34" s="145">
        <f>(AJ34*100%)/AF$34</f>
        <v>0.27093212133475941</v>
      </c>
      <c r="AQ34" s="142">
        <f>(AM34*100%)/AF$34</f>
        <v>2.3108393191615256E-2</v>
      </c>
      <c r="AR34" s="128">
        <f>(AJ34*100%)/$AG$34</f>
        <v>0.38239685995863504</v>
      </c>
      <c r="AS34" s="129">
        <f>(AM34*100%)/$AG$34</f>
        <v>3.2615464536391532E-2</v>
      </c>
      <c r="AU34" s="102">
        <f t="shared" si="98"/>
        <v>80441.600000000006</v>
      </c>
      <c r="AV34" s="103">
        <f t="shared" si="1"/>
        <v>804416</v>
      </c>
      <c r="AW34" s="104">
        <f t="shared" si="2"/>
        <v>120662.39999999999</v>
      </c>
      <c r="AY34" s="65">
        <f>(AU34*100%)/$AF$34</f>
        <v>2.1674569706780753E-2</v>
      </c>
      <c r="AZ34" s="60">
        <f t="shared" ref="AZ34:BA34" si="111">(AV34*100%)/$AF$34</f>
        <v>0.21674569706780752</v>
      </c>
      <c r="BA34" s="61">
        <f t="shared" si="111"/>
        <v>3.2511854560171131E-2</v>
      </c>
      <c r="BC34" s="65">
        <f>(AU34*100%)/$AG$34</f>
        <v>3.0591748796690806E-2</v>
      </c>
      <c r="BD34" s="60">
        <f t="shared" ref="BD34:BE34" si="112">(AV34*100%)/$AG$34</f>
        <v>0.30591748796690804</v>
      </c>
      <c r="BE34" s="61">
        <f t="shared" si="112"/>
        <v>4.5887623195036198E-2</v>
      </c>
      <c r="BG34" s="157">
        <f>(AD34*100%)/AF$34</f>
        <v>2.1825027675347595E-3</v>
      </c>
      <c r="BH34" s="166">
        <f>(AD34*100%)/AG$34</f>
        <v>3.0804106986086241E-3</v>
      </c>
    </row>
    <row r="35" spans="1:60" ht="15.75" thickBot="1">
      <c r="A35" s="617"/>
      <c r="B35" s="36" t="s">
        <v>43</v>
      </c>
      <c r="C35" s="37" t="s">
        <v>8</v>
      </c>
      <c r="D35" s="38" t="s">
        <v>8</v>
      </c>
      <c r="E35" s="523"/>
      <c r="F35" s="219">
        <v>149400</v>
      </c>
      <c r="G35" s="529"/>
      <c r="H35" s="548"/>
      <c r="I35" s="605"/>
      <c r="J35" s="608"/>
      <c r="K35" s="601"/>
      <c r="M35" s="498"/>
      <c r="N35" s="500"/>
      <c r="O35" s="11"/>
      <c r="P35" s="570"/>
      <c r="Q35" s="571"/>
      <c r="R35" s="456"/>
      <c r="S35" s="572"/>
      <c r="U35" s="497"/>
      <c r="V35" s="556"/>
      <c r="W35" s="532"/>
      <c r="X35" s="532"/>
      <c r="Y35" s="508"/>
      <c r="Z35" s="510"/>
      <c r="AA35" s="520"/>
      <c r="AB35" s="520"/>
      <c r="AC35" s="57"/>
      <c r="AD35" s="121">
        <v>8100</v>
      </c>
      <c r="AE35" s="316">
        <f t="shared" si="13"/>
        <v>0</v>
      </c>
      <c r="AF35" s="517"/>
      <c r="AG35" s="662"/>
      <c r="AH35" s="300">
        <v>374158</v>
      </c>
      <c r="AI35" s="300"/>
      <c r="AJ35" s="300">
        <v>342240</v>
      </c>
      <c r="AK35" s="300"/>
      <c r="AL35" s="300"/>
      <c r="AM35" s="300">
        <v>31918</v>
      </c>
      <c r="AN35" s="314"/>
      <c r="AO35" s="314"/>
      <c r="AP35" s="146">
        <f>(AJ35*100%)/AF$34</f>
        <v>9.2214783600135311E-2</v>
      </c>
      <c r="AQ35" s="143">
        <f>(AM35*100%)/AF$34</f>
        <v>8.6001386832314144E-3</v>
      </c>
      <c r="AR35" s="130">
        <f t="shared" ref="AR35:AR37" si="113">(AJ35*100%)/$AG$34</f>
        <v>0.13015305648047104</v>
      </c>
      <c r="AS35" s="131">
        <f t="shared" ref="AS35:AS37" si="114">(AM35*100%)/$AG$34</f>
        <v>1.2138339342986427E-2</v>
      </c>
      <c r="AU35" s="93">
        <f t="shared" si="98"/>
        <v>27379.200000000001</v>
      </c>
      <c r="AV35" s="88">
        <f t="shared" si="1"/>
        <v>273792</v>
      </c>
      <c r="AW35" s="94">
        <f t="shared" si="2"/>
        <v>41068.799999999996</v>
      </c>
      <c r="AY35" s="66">
        <f t="shared" ref="AY35:AY37" si="115">(AU35*100%)/$AF$34</f>
        <v>7.3771826880108258E-3</v>
      </c>
      <c r="AZ35" s="58">
        <f t="shared" ref="AZ35:AZ37" si="116">(AV35*100%)/$AF$34</f>
        <v>7.3771826880108249E-2</v>
      </c>
      <c r="BA35" s="62">
        <f t="shared" ref="BA35:BA37" si="117">(AW35*100%)/$AF$34</f>
        <v>1.1065774032016237E-2</v>
      </c>
      <c r="BC35" s="66">
        <f t="shared" ref="BC35:BC37" si="118">(AU35*100%)/$AG$34</f>
        <v>1.0412244518437684E-2</v>
      </c>
      <c r="BD35" s="58">
        <f t="shared" ref="BD35:BD37" si="119">(AV35*100%)/$AG$34</f>
        <v>0.10412244518437684</v>
      </c>
      <c r="BE35" s="62">
        <f t="shared" ref="BE35:BE37" si="120">(AW35*100%)/$AG$34</f>
        <v>1.5618366777656524E-2</v>
      </c>
      <c r="BG35" s="154">
        <f>(AD35*100%)/AF$34</f>
        <v>2.1825027675347595E-3</v>
      </c>
      <c r="BH35" s="163">
        <f>(AD35*100%)/AG$34</f>
        <v>3.0804106986086241E-3</v>
      </c>
    </row>
    <row r="36" spans="1:60" ht="15.75" thickBot="1">
      <c r="A36" s="617"/>
      <c r="B36" s="36" t="s">
        <v>44</v>
      </c>
      <c r="C36" s="37" t="s">
        <v>8</v>
      </c>
      <c r="D36" s="38" t="s">
        <v>8</v>
      </c>
      <c r="E36" s="523"/>
      <c r="F36" s="219">
        <v>205110</v>
      </c>
      <c r="G36" s="529"/>
      <c r="H36" s="548"/>
      <c r="I36" s="605"/>
      <c r="J36" s="608"/>
      <c r="K36" s="601"/>
      <c r="M36" s="498"/>
      <c r="N36" s="500"/>
      <c r="O36" s="11"/>
      <c r="P36" s="570"/>
      <c r="Q36" s="571"/>
      <c r="R36" s="456"/>
      <c r="S36" s="572"/>
      <c r="U36" s="497"/>
      <c r="V36" s="556"/>
      <c r="W36" s="532"/>
      <c r="X36" s="532"/>
      <c r="Y36" s="508"/>
      <c r="Z36" s="510"/>
      <c r="AA36" s="520"/>
      <c r="AB36" s="520"/>
      <c r="AC36" s="57"/>
      <c r="AD36" s="121">
        <v>8100</v>
      </c>
      <c r="AE36" s="316">
        <f t="shared" si="13"/>
        <v>0</v>
      </c>
      <c r="AF36" s="517"/>
      <c r="AG36" s="662"/>
      <c r="AH36" s="300">
        <v>391189.5</v>
      </c>
      <c r="AI36" s="300"/>
      <c r="AJ36" s="300">
        <v>358240</v>
      </c>
      <c r="AK36" s="300"/>
      <c r="AL36" s="300"/>
      <c r="AM36" s="300">
        <v>32949.5</v>
      </c>
      <c r="AN36" s="314"/>
      <c r="AO36" s="314"/>
      <c r="AP36" s="146">
        <f>(AJ36*100%)/AF$34</f>
        <v>9.6525900177981752E-2</v>
      </c>
      <c r="AQ36" s="143">
        <f>(AM36*100%)/AF$34</f>
        <v>8.878070980109452E-3</v>
      </c>
      <c r="AR36" s="130">
        <f t="shared" si="113"/>
        <v>0.13623781835426588</v>
      </c>
      <c r="AS36" s="131">
        <f t="shared" si="114"/>
        <v>1.2530616335037638E-2</v>
      </c>
      <c r="AU36" s="93">
        <f t="shared" si="98"/>
        <v>28659.200000000001</v>
      </c>
      <c r="AV36" s="88">
        <f t="shared" si="1"/>
        <v>286592</v>
      </c>
      <c r="AW36" s="94">
        <f t="shared" si="2"/>
        <v>42988.799999999996</v>
      </c>
      <c r="AY36" s="66">
        <f t="shared" si="115"/>
        <v>7.7220720142385409E-3</v>
      </c>
      <c r="AZ36" s="58">
        <f t="shared" si="116"/>
        <v>7.7220720142385402E-2</v>
      </c>
      <c r="BA36" s="62">
        <f t="shared" si="117"/>
        <v>1.158310802135781E-2</v>
      </c>
      <c r="BC36" s="66">
        <f t="shared" si="118"/>
        <v>1.089902546834127E-2</v>
      </c>
      <c r="BD36" s="58">
        <f t="shared" si="119"/>
        <v>0.1089902546834127</v>
      </c>
      <c r="BE36" s="62">
        <f t="shared" si="120"/>
        <v>1.6348538202511902E-2</v>
      </c>
      <c r="BG36" s="154">
        <f>(AD36*100%)/AF$34</f>
        <v>2.1825027675347595E-3</v>
      </c>
      <c r="BH36" s="163">
        <f>(AD36*100%)/AG$34</f>
        <v>3.0804106986086241E-3</v>
      </c>
    </row>
    <row r="37" spans="1:60" ht="15.75" thickBot="1">
      <c r="A37" s="617"/>
      <c r="B37" s="39" t="s">
        <v>45</v>
      </c>
      <c r="C37" s="40" t="s">
        <v>8</v>
      </c>
      <c r="D37" s="42" t="s">
        <v>8</v>
      </c>
      <c r="E37" s="524"/>
      <c r="F37" s="218">
        <v>318660</v>
      </c>
      <c r="G37" s="530"/>
      <c r="H37" s="549"/>
      <c r="I37" s="606"/>
      <c r="J37" s="609"/>
      <c r="K37" s="611"/>
      <c r="M37" s="567"/>
      <c r="N37" s="569"/>
      <c r="O37" s="11"/>
      <c r="P37" s="561"/>
      <c r="Q37" s="563"/>
      <c r="R37" s="457"/>
      <c r="S37" s="565"/>
      <c r="U37" s="538"/>
      <c r="V37" s="557"/>
      <c r="W37" s="533"/>
      <c r="X37" s="533"/>
      <c r="Y37" s="508"/>
      <c r="Z37" s="510"/>
      <c r="AA37" s="521"/>
      <c r="AB37" s="521"/>
      <c r="AC37" s="57"/>
      <c r="AD37" s="122">
        <v>8100</v>
      </c>
      <c r="AE37" s="316">
        <f t="shared" si="13"/>
        <v>0</v>
      </c>
      <c r="AF37" s="518"/>
      <c r="AG37" s="663"/>
      <c r="AH37" s="298">
        <v>740489</v>
      </c>
      <c r="AI37" s="298"/>
      <c r="AJ37" s="298">
        <v>682080</v>
      </c>
      <c r="AK37" s="298"/>
      <c r="AL37" s="298"/>
      <c r="AM37" s="298">
        <v>58409</v>
      </c>
      <c r="AN37" s="312"/>
      <c r="AO37" s="312"/>
      <c r="AP37" s="147">
        <f>(AJ37*100%)/AF$34</f>
        <v>0.18378289971359366</v>
      </c>
      <c r="AQ37" s="144">
        <f>(AM37*100%)/AF$34</f>
        <v>1.573800051221454E-2</v>
      </c>
      <c r="AR37" s="132">
        <f t="shared" si="113"/>
        <v>0.25939339867987288</v>
      </c>
      <c r="AS37" s="133">
        <f t="shared" si="114"/>
        <v>2.2212803517905076E-2</v>
      </c>
      <c r="AU37" s="100">
        <f t="shared" si="98"/>
        <v>54566.400000000001</v>
      </c>
      <c r="AV37" s="89">
        <f t="shared" si="1"/>
        <v>545664</v>
      </c>
      <c r="AW37" s="101">
        <f t="shared" si="2"/>
        <v>81849.599999999991</v>
      </c>
      <c r="AY37" s="67">
        <f t="shared" si="115"/>
        <v>1.4702631977087493E-2</v>
      </c>
      <c r="AZ37" s="63">
        <f t="shared" si="116"/>
        <v>0.14702631977087494</v>
      </c>
      <c r="BA37" s="64">
        <f t="shared" si="117"/>
        <v>2.2053947965631239E-2</v>
      </c>
      <c r="BC37" s="67">
        <f t="shared" si="118"/>
        <v>2.075147189438983E-2</v>
      </c>
      <c r="BD37" s="63">
        <f t="shared" si="119"/>
        <v>0.20751471894389831</v>
      </c>
      <c r="BE37" s="64">
        <f t="shared" si="120"/>
        <v>3.1127207841584743E-2</v>
      </c>
      <c r="BG37" s="155">
        <f>(AD37*100%)/AF$34</f>
        <v>2.1825027675347595E-3</v>
      </c>
      <c r="BH37" s="164">
        <f>(AD37*100%)/AG$34</f>
        <v>3.0804106986086241E-3</v>
      </c>
    </row>
    <row r="38" spans="1:60" ht="15.75" thickBot="1">
      <c r="A38" s="617"/>
      <c r="B38" s="33" t="s">
        <v>46</v>
      </c>
      <c r="C38" s="34" t="s">
        <v>8</v>
      </c>
      <c r="D38" s="35" t="s">
        <v>8</v>
      </c>
      <c r="E38" s="522" t="s">
        <v>108</v>
      </c>
      <c r="F38" s="217">
        <v>420618</v>
      </c>
      <c r="G38" s="528">
        <f>SUM(AJ38:AJ41)</f>
        <v>2591890</v>
      </c>
      <c r="H38" s="550">
        <f>SUM(AM38:AM41)</f>
        <v>219744</v>
      </c>
      <c r="I38" s="604">
        <f>G38+H38</f>
        <v>2811634</v>
      </c>
      <c r="J38" s="607">
        <f>SUM(F38:F41)</f>
        <v>1212902</v>
      </c>
      <c r="K38" s="610">
        <f t="shared" si="67"/>
        <v>4024536</v>
      </c>
      <c r="M38" s="566">
        <f t="shared" si="68"/>
        <v>0.30137685437526213</v>
      </c>
      <c r="N38" s="568">
        <f t="shared" si="69"/>
        <v>0.69862314562473782</v>
      </c>
      <c r="O38" s="11"/>
      <c r="P38" s="573">
        <f>((SUM(AJ38:AJ41)*100%)/K38)</f>
        <v>0.6440220686310173</v>
      </c>
      <c r="Q38" s="575">
        <f>((SUM(AM38:AM41)*100%)/K38)</f>
        <v>5.4601076993720521E-2</v>
      </c>
      <c r="R38" s="574">
        <f>((SUM(AJ38:AJ41)*100%)/I38)</f>
        <v>0.92184473512555332</v>
      </c>
      <c r="S38" s="569">
        <f>(SUM(AM38:AM41)*100%)/I38</f>
        <v>7.815526487444667E-2</v>
      </c>
      <c r="U38" s="497">
        <v>0.88</v>
      </c>
      <c r="V38" s="559">
        <v>0.12</v>
      </c>
      <c r="W38" s="532">
        <f>SUM(AJ38:AJ41)*U38</f>
        <v>2280863.2000000002</v>
      </c>
      <c r="X38" s="532">
        <f>SUM(AJ38:AJ41)*V38</f>
        <v>311026.8</v>
      </c>
      <c r="Y38" s="512">
        <f>(W38*100%)/K38</f>
        <v>0.56673942039529535</v>
      </c>
      <c r="Z38" s="513">
        <f>(X38*100%)/K38</f>
        <v>7.7282648235722076E-2</v>
      </c>
      <c r="AA38" s="519">
        <f>(W38*100%)/I38</f>
        <v>0.81122336691048702</v>
      </c>
      <c r="AB38" s="519">
        <f>(X38*100%)/I38</f>
        <v>0.11062136821506639</v>
      </c>
      <c r="AC38" s="57"/>
      <c r="AD38" s="123">
        <v>8100</v>
      </c>
      <c r="AE38" s="316">
        <f t="shared" si="13"/>
        <v>4024536</v>
      </c>
      <c r="AF38" s="516">
        <f>K38+SUM(AD38:AD41)</f>
        <v>4056936</v>
      </c>
      <c r="AG38" s="662">
        <f>I38+SUM(AD38:AD41)</f>
        <v>2844034</v>
      </c>
      <c r="AH38" s="299">
        <v>993369.5</v>
      </c>
      <c r="AI38" s="299"/>
      <c r="AJ38" s="299">
        <v>916410</v>
      </c>
      <c r="AK38" s="299"/>
      <c r="AL38" s="299"/>
      <c r="AM38" s="299">
        <v>76959.5</v>
      </c>
      <c r="AN38" s="313"/>
      <c r="AO38" s="313"/>
      <c r="AP38" s="145">
        <f>(AJ38*100%)/AF$38</f>
        <v>0.22588722129212785</v>
      </c>
      <c r="AQ38" s="142">
        <f>(AM38*100%)/AF$38</f>
        <v>1.8969858040649396E-2</v>
      </c>
      <c r="AR38" s="128">
        <f>(AJ38*100%)/$AG$38</f>
        <v>0.32222188623624048</v>
      </c>
      <c r="AS38" s="129">
        <f>(AM38*100%)/$AG$38</f>
        <v>2.7059978889141269E-2</v>
      </c>
      <c r="AU38" s="90">
        <f t="shared" si="98"/>
        <v>73312.800000000003</v>
      </c>
      <c r="AV38" s="91">
        <f t="shared" si="1"/>
        <v>733128</v>
      </c>
      <c r="AW38" s="92">
        <f t="shared" si="2"/>
        <v>109969.2</v>
      </c>
      <c r="AY38" s="65">
        <f>(AU38*100%)/$AF$38</f>
        <v>1.8070977703370229E-2</v>
      </c>
      <c r="AZ38" s="60">
        <f t="shared" ref="AZ38:BA38" si="121">(AV38*100%)/$AF$38</f>
        <v>0.18070977703370228</v>
      </c>
      <c r="BA38" s="61">
        <f t="shared" si="121"/>
        <v>2.7106466555055341E-2</v>
      </c>
      <c r="BC38" s="65">
        <f>(AU38*100%)/$AG$38</f>
        <v>2.5777750898899242E-2</v>
      </c>
      <c r="BD38" s="60">
        <f t="shared" ref="BD38:BE38" si="122">(AV38*100%)/$AG$38</f>
        <v>0.25777750898899238</v>
      </c>
      <c r="BE38" s="61">
        <f t="shared" si="122"/>
        <v>3.8666626348348859E-2</v>
      </c>
      <c r="BG38" s="153">
        <f>(AD38*100%)/AF$38</f>
        <v>1.9965806707327896E-3</v>
      </c>
      <c r="BH38" s="162">
        <f>(AD38*100%)/AG$38</f>
        <v>2.8480672171992318E-3</v>
      </c>
    </row>
    <row r="39" spans="1:60" ht="15.75" thickBot="1">
      <c r="A39" s="617"/>
      <c r="B39" s="36" t="s">
        <v>47</v>
      </c>
      <c r="C39" s="37" t="s">
        <v>8</v>
      </c>
      <c r="D39" s="38" t="s">
        <v>8</v>
      </c>
      <c r="E39" s="523"/>
      <c r="F39" s="219">
        <v>189390</v>
      </c>
      <c r="G39" s="529"/>
      <c r="H39" s="548"/>
      <c r="I39" s="605"/>
      <c r="J39" s="608"/>
      <c r="K39" s="601"/>
      <c r="M39" s="498"/>
      <c r="N39" s="500"/>
      <c r="O39" s="11"/>
      <c r="P39" s="570"/>
      <c r="Q39" s="571"/>
      <c r="R39" s="456"/>
      <c r="S39" s="572"/>
      <c r="U39" s="497"/>
      <c r="V39" s="556"/>
      <c r="W39" s="532"/>
      <c r="X39" s="532"/>
      <c r="Y39" s="508"/>
      <c r="Z39" s="510"/>
      <c r="AA39" s="520"/>
      <c r="AB39" s="520"/>
      <c r="AC39" s="57"/>
      <c r="AD39" s="121">
        <v>8100</v>
      </c>
      <c r="AE39" s="316">
        <f t="shared" si="13"/>
        <v>0</v>
      </c>
      <c r="AF39" s="517"/>
      <c r="AG39" s="662"/>
      <c r="AH39" s="300">
        <v>410089.5</v>
      </c>
      <c r="AI39" s="300"/>
      <c r="AJ39" s="300">
        <v>378160</v>
      </c>
      <c r="AK39" s="300"/>
      <c r="AL39" s="300"/>
      <c r="AM39" s="300">
        <v>31929.5</v>
      </c>
      <c r="AN39" s="314"/>
      <c r="AO39" s="314"/>
      <c r="AP39" s="146">
        <f>(AJ39*100%)/AF$38</f>
        <v>9.321320326472983E-2</v>
      </c>
      <c r="AQ39" s="143">
        <f>(AM39*100%)/AF$38</f>
        <v>7.8703484600200751E-3</v>
      </c>
      <c r="AR39" s="130">
        <f t="shared" ref="AR39:AR41" si="123">(AJ39*100%)/$AG$38</f>
        <v>0.13296606158716809</v>
      </c>
      <c r="AS39" s="131">
        <f t="shared" ref="AS39:AS41" si="124">(AM39*100%)/$AG$38</f>
        <v>1.1226834840933687E-2</v>
      </c>
      <c r="AU39" s="93">
        <f t="shared" si="98"/>
        <v>30252.799999999999</v>
      </c>
      <c r="AV39" s="88">
        <f t="shared" si="1"/>
        <v>302528</v>
      </c>
      <c r="AW39" s="94">
        <f t="shared" si="2"/>
        <v>45379.199999999997</v>
      </c>
      <c r="AY39" s="66">
        <f t="shared" ref="AY39:AY41" si="125">(AU39*100%)/$AF$38</f>
        <v>7.4570562611783863E-3</v>
      </c>
      <c r="AZ39" s="58">
        <f t="shared" ref="AZ39:AZ41" si="126">(AV39*100%)/$AF$38</f>
        <v>7.4570562611783867E-2</v>
      </c>
      <c r="BA39" s="62">
        <f t="shared" ref="BA39:BA41" si="127">(AW39*100%)/$AF$38</f>
        <v>1.118558439176758E-2</v>
      </c>
      <c r="BC39" s="66">
        <f t="shared" ref="BC39:BC41" si="128">(AU39*100%)/$AG$38</f>
        <v>1.0637284926973446E-2</v>
      </c>
      <c r="BD39" s="58">
        <f t="shared" ref="BD39:BD41" si="129">(AV39*100%)/$AG$38</f>
        <v>0.10637284926973446</v>
      </c>
      <c r="BE39" s="62">
        <f t="shared" ref="BE39:BE41" si="130">(AW39*100%)/$AG$38</f>
        <v>1.5955927390460169E-2</v>
      </c>
      <c r="BG39" s="154">
        <f>(AD39*100%)/AF$38</f>
        <v>1.9965806707327896E-3</v>
      </c>
      <c r="BH39" s="163">
        <f>(AD39*100%)/AG$38</f>
        <v>2.8480672171992318E-3</v>
      </c>
    </row>
    <row r="40" spans="1:60" ht="15.75" thickBot="1">
      <c r="A40" s="617"/>
      <c r="B40" s="36" t="s">
        <v>48</v>
      </c>
      <c r="C40" s="37" t="s">
        <v>8</v>
      </c>
      <c r="D40" s="38" t="s">
        <v>8</v>
      </c>
      <c r="E40" s="523"/>
      <c r="F40" s="219">
        <v>214394</v>
      </c>
      <c r="G40" s="529"/>
      <c r="H40" s="548"/>
      <c r="I40" s="605"/>
      <c r="J40" s="608"/>
      <c r="K40" s="601"/>
      <c r="M40" s="498"/>
      <c r="N40" s="500"/>
      <c r="O40" s="11"/>
      <c r="P40" s="570"/>
      <c r="Q40" s="571"/>
      <c r="R40" s="456"/>
      <c r="S40" s="572"/>
      <c r="U40" s="497"/>
      <c r="V40" s="556"/>
      <c r="W40" s="532"/>
      <c r="X40" s="532"/>
      <c r="Y40" s="508"/>
      <c r="Z40" s="510"/>
      <c r="AA40" s="520"/>
      <c r="AB40" s="520"/>
      <c r="AC40" s="57"/>
      <c r="AD40" s="121">
        <v>8100</v>
      </c>
      <c r="AE40" s="316">
        <f t="shared" si="13"/>
        <v>0</v>
      </c>
      <c r="AF40" s="517"/>
      <c r="AG40" s="662"/>
      <c r="AH40" s="300">
        <v>510151.5</v>
      </c>
      <c r="AI40" s="300"/>
      <c r="AJ40" s="300">
        <v>470520</v>
      </c>
      <c r="AK40" s="300"/>
      <c r="AL40" s="300"/>
      <c r="AM40" s="300">
        <v>39631.5</v>
      </c>
      <c r="AN40" s="314"/>
      <c r="AO40" s="314"/>
      <c r="AP40" s="146">
        <f>(AJ40*100%)/AF$38</f>
        <v>0.11597915273990025</v>
      </c>
      <c r="AQ40" s="143">
        <f>(AM40*100%)/AF$38</f>
        <v>9.7688255373020432E-3</v>
      </c>
      <c r="AR40" s="130">
        <f t="shared" si="123"/>
        <v>0.16544106012797316</v>
      </c>
      <c r="AS40" s="131">
        <f t="shared" si="124"/>
        <v>1.3934959989929796E-2</v>
      </c>
      <c r="AU40" s="95" t="s">
        <v>69</v>
      </c>
      <c r="AV40" s="88">
        <f>88%*AJ40</f>
        <v>414057.6</v>
      </c>
      <c r="AW40" s="94">
        <f t="shared" si="2"/>
        <v>56462.400000000001</v>
      </c>
      <c r="AY40" s="118" t="s">
        <v>69</v>
      </c>
      <c r="AZ40" s="58">
        <f t="shared" si="126"/>
        <v>0.10206165441111223</v>
      </c>
      <c r="BA40" s="62">
        <f t="shared" si="127"/>
        <v>1.3917498328788032E-2</v>
      </c>
      <c r="BC40" s="118" t="s">
        <v>69</v>
      </c>
      <c r="BD40" s="58">
        <f t="shared" si="129"/>
        <v>0.14558813291261638</v>
      </c>
      <c r="BE40" s="62">
        <f t="shared" si="130"/>
        <v>1.985292721535678E-2</v>
      </c>
      <c r="BG40" s="154">
        <f>(AD40*100%)/AF$38</f>
        <v>1.9965806707327896E-3</v>
      </c>
      <c r="BH40" s="163">
        <f>(AD40*100%)/AG$38</f>
        <v>2.8480672171992318E-3</v>
      </c>
    </row>
    <row r="41" spans="1:60" ht="15.75" thickBot="1">
      <c r="A41" s="618"/>
      <c r="B41" s="48" t="s">
        <v>49</v>
      </c>
      <c r="C41" s="49" t="s">
        <v>8</v>
      </c>
      <c r="D41" s="50" t="s">
        <v>8</v>
      </c>
      <c r="E41" s="524"/>
      <c r="F41" s="221">
        <v>388500</v>
      </c>
      <c r="G41" s="530"/>
      <c r="H41" s="549"/>
      <c r="I41" s="606"/>
      <c r="J41" s="609"/>
      <c r="K41" s="611"/>
      <c r="M41" s="567"/>
      <c r="N41" s="569"/>
      <c r="O41" s="11"/>
      <c r="P41" s="576"/>
      <c r="Q41" s="578"/>
      <c r="R41" s="577"/>
      <c r="S41" s="579"/>
      <c r="U41" s="538"/>
      <c r="V41" s="557"/>
      <c r="W41" s="533"/>
      <c r="X41" s="533"/>
      <c r="Y41" s="509"/>
      <c r="Z41" s="511"/>
      <c r="AA41" s="521"/>
      <c r="AB41" s="521"/>
      <c r="AC41" s="57"/>
      <c r="AD41" s="124">
        <v>8100</v>
      </c>
      <c r="AE41" s="316">
        <f t="shared" si="13"/>
        <v>0</v>
      </c>
      <c r="AF41" s="518"/>
      <c r="AG41" s="663"/>
      <c r="AH41" s="301">
        <v>898023.5</v>
      </c>
      <c r="AI41" s="301"/>
      <c r="AJ41" s="301">
        <v>826800</v>
      </c>
      <c r="AK41" s="301"/>
      <c r="AL41" s="301"/>
      <c r="AM41" s="301">
        <v>71223.5</v>
      </c>
      <c r="AN41" s="315"/>
      <c r="AO41" s="315"/>
      <c r="AP41" s="147">
        <f>(AJ41*100%)/AF$38</f>
        <v>0.20379912327924324</v>
      </c>
      <c r="AQ41" s="144">
        <f>(AM41*100%)/AF$38</f>
        <v>1.7555983136041585E-2</v>
      </c>
      <c r="AR41" s="132">
        <f t="shared" si="123"/>
        <v>0.29071382409633639</v>
      </c>
      <c r="AS41" s="133">
        <f t="shared" si="124"/>
        <v>2.5043125363480183E-2</v>
      </c>
      <c r="AU41" s="97">
        <f>8%*AJ41</f>
        <v>66144</v>
      </c>
      <c r="AV41" s="98">
        <f t="shared" si="1"/>
        <v>661440</v>
      </c>
      <c r="AW41" s="99">
        <f t="shared" si="2"/>
        <v>99216</v>
      </c>
      <c r="AY41" s="67">
        <f t="shared" si="125"/>
        <v>1.6303929862339459E-2</v>
      </c>
      <c r="AZ41" s="63">
        <f t="shared" si="126"/>
        <v>0.16303929862339461</v>
      </c>
      <c r="BA41" s="64">
        <f t="shared" si="127"/>
        <v>2.4455894793509191E-2</v>
      </c>
      <c r="BC41" s="67">
        <f t="shared" si="128"/>
        <v>2.3257105927706911E-2</v>
      </c>
      <c r="BD41" s="63">
        <f t="shared" si="129"/>
        <v>0.23257105927706911</v>
      </c>
      <c r="BE41" s="64">
        <f t="shared" si="130"/>
        <v>3.4885658891560367E-2</v>
      </c>
      <c r="BG41" s="156">
        <f>(AD41*100%)/AF$38</f>
        <v>1.9965806707327896E-3</v>
      </c>
      <c r="BH41" s="165">
        <f>(AD41*100%)/AG$38</f>
        <v>2.8480672171992318E-3</v>
      </c>
    </row>
    <row r="42" spans="1:60" ht="15.75" thickBot="1">
      <c r="A42" s="640" t="s">
        <v>50</v>
      </c>
      <c r="B42" s="41" t="s">
        <v>51</v>
      </c>
      <c r="C42" s="16" t="s">
        <v>8</v>
      </c>
      <c r="D42" s="7" t="s">
        <v>13</v>
      </c>
      <c r="E42" s="644" t="s">
        <v>111</v>
      </c>
      <c r="F42" s="222">
        <v>0</v>
      </c>
      <c r="G42" s="653">
        <f>SUM(AJ42:AJ44)</f>
        <v>4197920</v>
      </c>
      <c r="H42" s="545">
        <f>SUM(AM42:AM44)</f>
        <v>315609.5</v>
      </c>
      <c r="I42" s="604">
        <f>G42+H42</f>
        <v>4513529.5</v>
      </c>
      <c r="J42" s="607">
        <f>SUM(F42:F44)</f>
        <v>335200</v>
      </c>
      <c r="K42" s="610">
        <f t="shared" si="67"/>
        <v>4848729.5</v>
      </c>
      <c r="M42" s="566">
        <f t="shared" si="68"/>
        <v>6.913151166712847E-2</v>
      </c>
      <c r="N42" s="568">
        <f t="shared" si="69"/>
        <v>0.9308684883328715</v>
      </c>
      <c r="O42" s="11"/>
      <c r="P42" s="560">
        <f>((SUM(AJ42:AJ44)*100%)/K42)</f>
        <v>0.86577731341787578</v>
      </c>
      <c r="Q42" s="562">
        <f>((SUM(AM42:AM44)*100%)/K42)</f>
        <v>6.5091174914995775E-2</v>
      </c>
      <c r="R42" s="455">
        <f>((SUM(AJ42:AJ44)*100%)/I42)</f>
        <v>0.93007478958540091</v>
      </c>
      <c r="S42" s="564">
        <f>(SUM(AM42:AM44)*100%)/I42</f>
        <v>6.9925210414599037E-2</v>
      </c>
      <c r="U42" s="558">
        <v>0.88</v>
      </c>
      <c r="V42" s="539">
        <v>0.12</v>
      </c>
      <c r="W42" s="531">
        <f>SUM(AJ42:AJ44)*U42</f>
        <v>3694169.6</v>
      </c>
      <c r="X42" s="531">
        <f>SUM(AJ42:AJ44)*V42</f>
        <v>503750.39999999997</v>
      </c>
      <c r="Y42" s="512">
        <f>(W42*100%)/K42</f>
        <v>0.76188403580773068</v>
      </c>
      <c r="Z42" s="513">
        <f>(X42*100%)/K42</f>
        <v>0.10389327761014508</v>
      </c>
      <c r="AA42" s="519">
        <f t="shared" ref="AA42:AA45" si="131">(W42*100%)/I42</f>
        <v>0.81846581483515291</v>
      </c>
      <c r="AB42" s="519">
        <f>(X42*100%)/I42</f>
        <v>0.11160897475024811</v>
      </c>
      <c r="AC42" s="57"/>
      <c r="AD42" s="120">
        <v>8100</v>
      </c>
      <c r="AE42" s="316">
        <f t="shared" si="13"/>
        <v>4848729.5</v>
      </c>
      <c r="AF42" s="516">
        <f>K42+SUM(AD42:AD44)</f>
        <v>4873029.5</v>
      </c>
      <c r="AG42" s="664">
        <f>I42+SUM(AD42:AD44)</f>
        <v>4537829.5</v>
      </c>
      <c r="AH42" s="281">
        <v>1578878</v>
      </c>
      <c r="AI42" s="281"/>
      <c r="AJ42" s="281">
        <v>1497680</v>
      </c>
      <c r="AK42" s="281"/>
      <c r="AL42" s="281"/>
      <c r="AM42" s="281">
        <v>81198</v>
      </c>
      <c r="AN42" s="280"/>
      <c r="AO42" s="280"/>
      <c r="AP42" s="145">
        <f>(AJ42*100%)/AF$42</f>
        <v>0.30734063891876706</v>
      </c>
      <c r="AQ42" s="142">
        <f>(AM42*100%)/AF$42</f>
        <v>1.6662735163002811E-2</v>
      </c>
      <c r="AR42" s="128">
        <f>(AJ42*100%)/$AG$42</f>
        <v>0.33004325085373964</v>
      </c>
      <c r="AS42" s="129">
        <f>(AM42*100%)/$AG$42</f>
        <v>1.7893576653772472E-2</v>
      </c>
      <c r="AU42" s="250">
        <f t="shared" ref="AU42:AU45" si="132">8%*AJ42</f>
        <v>119814.40000000001</v>
      </c>
      <c r="AV42" s="175">
        <f t="shared" si="1"/>
        <v>1198144</v>
      </c>
      <c r="AW42" s="251">
        <f t="shared" si="2"/>
        <v>179721.60000000001</v>
      </c>
      <c r="AX42" s="252"/>
      <c r="AY42" s="253">
        <f>(AU42*100%)/$AF$42</f>
        <v>2.4587251113501365E-2</v>
      </c>
      <c r="AZ42" s="254">
        <f t="shared" ref="AZ42:BA42" si="133">(AV42*100%)/$AF$42</f>
        <v>0.24587251113501365</v>
      </c>
      <c r="BA42" s="255">
        <f t="shared" si="133"/>
        <v>3.6880876670252048E-2</v>
      </c>
      <c r="BB42" s="252"/>
      <c r="BC42" s="253">
        <f>(AU42*100%)/$AG$42</f>
        <v>2.6403460068299175E-2</v>
      </c>
      <c r="BD42" s="254">
        <f t="shared" ref="BD42:BE42" si="134">(AV42*100%)/$AG$42</f>
        <v>0.26403460068299173</v>
      </c>
      <c r="BE42" s="255">
        <f t="shared" si="134"/>
        <v>3.9605190102448763E-2</v>
      </c>
      <c r="BF42" s="252"/>
      <c r="BG42" s="256">
        <f>(AD42*100%)/AF$42</f>
        <v>1.6622103354802182E-3</v>
      </c>
      <c r="BH42" s="135">
        <f>(AD42*100%)/AG$42</f>
        <v>1.7849943458651321E-3</v>
      </c>
    </row>
    <row r="43" spans="1:60" ht="48" customHeight="1" thickBot="1">
      <c r="A43" s="641"/>
      <c r="B43" s="22" t="s">
        <v>66</v>
      </c>
      <c r="C43" s="17" t="s">
        <v>8</v>
      </c>
      <c r="D43" s="3" t="s">
        <v>8</v>
      </c>
      <c r="E43" s="645"/>
      <c r="F43" s="223">
        <v>335200</v>
      </c>
      <c r="G43" s="654"/>
      <c r="H43" s="546"/>
      <c r="I43" s="605"/>
      <c r="J43" s="608"/>
      <c r="K43" s="601"/>
      <c r="M43" s="498"/>
      <c r="N43" s="500"/>
      <c r="O43" s="11"/>
      <c r="P43" s="570"/>
      <c r="Q43" s="571"/>
      <c r="R43" s="456"/>
      <c r="S43" s="572"/>
      <c r="U43" s="497"/>
      <c r="V43" s="540"/>
      <c r="W43" s="532"/>
      <c r="X43" s="532"/>
      <c r="Y43" s="508"/>
      <c r="Z43" s="510"/>
      <c r="AA43" s="520"/>
      <c r="AB43" s="520"/>
      <c r="AC43" s="57"/>
      <c r="AD43" s="121">
        <v>8100</v>
      </c>
      <c r="AE43" s="316">
        <f t="shared" si="13"/>
        <v>0</v>
      </c>
      <c r="AF43" s="517"/>
      <c r="AG43" s="665"/>
      <c r="AH43" s="287">
        <v>537772.5</v>
      </c>
      <c r="AI43" s="287"/>
      <c r="AJ43" s="287">
        <v>524880</v>
      </c>
      <c r="AK43" s="287"/>
      <c r="AL43" s="287"/>
      <c r="AM43" s="287">
        <v>12892.5</v>
      </c>
      <c r="AN43" s="286"/>
      <c r="AO43" s="286"/>
      <c r="AP43" s="146">
        <f>(AJ43*100%)/AF$42</f>
        <v>0.10771122973911813</v>
      </c>
      <c r="AQ43" s="143">
        <f>(AM43*100%)/AF$42</f>
        <v>2.6456847839726808E-3</v>
      </c>
      <c r="AR43" s="130">
        <f t="shared" ref="AR43:AR44" si="135">(AJ43*100%)/$AG$42</f>
        <v>0.11566763361206056</v>
      </c>
      <c r="AS43" s="131">
        <f t="shared" ref="AS43:AS44" si="136">(AM43*100%)/$AG$42</f>
        <v>2.841116000502002E-3</v>
      </c>
      <c r="AU43" s="257">
        <f t="shared" si="132"/>
        <v>41990.400000000001</v>
      </c>
      <c r="AV43" s="174">
        <f t="shared" si="1"/>
        <v>419904</v>
      </c>
      <c r="AW43" s="258">
        <f t="shared" si="2"/>
        <v>62985.599999999999</v>
      </c>
      <c r="AX43" s="252"/>
      <c r="AY43" s="259">
        <f t="shared" ref="AY43:AY44" si="137">(AU43*100%)/$AF$42</f>
        <v>8.6168983791294514E-3</v>
      </c>
      <c r="AZ43" s="260">
        <f t="shared" ref="AZ43:AZ44" si="138">(AV43*100%)/$AF$42</f>
        <v>8.6168983791294507E-2</v>
      </c>
      <c r="BA43" s="261">
        <f t="shared" ref="BA43:BA44" si="139">(AW43*100%)/$AF$42</f>
        <v>1.2925347568694177E-2</v>
      </c>
      <c r="BB43" s="252"/>
      <c r="BC43" s="259">
        <f t="shared" ref="BC43:BC44" si="140">(AU43*100%)/$AG$42</f>
        <v>9.2534106889648454E-3</v>
      </c>
      <c r="BD43" s="260">
        <f t="shared" ref="BD43:BD44" si="141">(AV43*100%)/$AG$42</f>
        <v>9.2534106889648457E-2</v>
      </c>
      <c r="BE43" s="261">
        <f t="shared" ref="BE43:BE44" si="142">(AW43*100%)/$AG$42</f>
        <v>1.3880116033447267E-2</v>
      </c>
      <c r="BF43" s="252"/>
      <c r="BG43" s="262">
        <f>(AD43*100%)/AF$42</f>
        <v>1.6622103354802182E-3</v>
      </c>
      <c r="BH43" s="131">
        <f>(AD43*100%)/AG$42</f>
        <v>1.7849943458651321E-3</v>
      </c>
    </row>
    <row r="44" spans="1:60" ht="15.75" thickBot="1">
      <c r="A44" s="641"/>
      <c r="B44" s="23" t="s">
        <v>56</v>
      </c>
      <c r="C44" s="18" t="s">
        <v>8</v>
      </c>
      <c r="D44" s="5" t="s">
        <v>13</v>
      </c>
      <c r="E44" s="645"/>
      <c r="F44" s="224">
        <v>0</v>
      </c>
      <c r="G44" s="655"/>
      <c r="H44" s="547"/>
      <c r="I44" s="605"/>
      <c r="J44" s="608"/>
      <c r="K44" s="601"/>
      <c r="M44" s="567"/>
      <c r="N44" s="569"/>
      <c r="O44" s="11"/>
      <c r="P44" s="561"/>
      <c r="Q44" s="563"/>
      <c r="R44" s="457"/>
      <c r="S44" s="565"/>
      <c r="U44" s="497"/>
      <c r="V44" s="541"/>
      <c r="W44" s="533"/>
      <c r="X44" s="533"/>
      <c r="Y44" s="508"/>
      <c r="Z44" s="510"/>
      <c r="AA44" s="521"/>
      <c r="AB44" s="521"/>
      <c r="AC44" s="57"/>
      <c r="AD44" s="122">
        <v>8100</v>
      </c>
      <c r="AE44" s="316">
        <f t="shared" si="13"/>
        <v>0</v>
      </c>
      <c r="AF44" s="518"/>
      <c r="AG44" s="666"/>
      <c r="AH44" s="290">
        <v>2396879</v>
      </c>
      <c r="AI44" s="290"/>
      <c r="AJ44" s="290">
        <v>2175360</v>
      </c>
      <c r="AK44" s="290"/>
      <c r="AL44" s="290"/>
      <c r="AM44" s="290">
        <v>221519</v>
      </c>
      <c r="AN44" s="289"/>
      <c r="AO44" s="289"/>
      <c r="AP44" s="147">
        <f>(AJ44*100%)/AF$42</f>
        <v>0.44640813276422808</v>
      </c>
      <c r="AQ44" s="144">
        <f>(AM44*100%)/AF$42</f>
        <v>4.5458169296943511E-2</v>
      </c>
      <c r="AR44" s="132">
        <f t="shared" si="135"/>
        <v>0.47938337039767581</v>
      </c>
      <c r="AS44" s="133">
        <f t="shared" si="136"/>
        <v>4.8816069444654102E-2</v>
      </c>
      <c r="AU44" s="263">
        <f t="shared" si="132"/>
        <v>174028.80000000002</v>
      </c>
      <c r="AV44" s="176">
        <f t="shared" si="1"/>
        <v>1740288</v>
      </c>
      <c r="AW44" s="264">
        <f t="shared" si="2"/>
        <v>261043.19999999998</v>
      </c>
      <c r="AX44" s="252"/>
      <c r="AY44" s="265">
        <f t="shared" si="137"/>
        <v>3.5712650621138251E-2</v>
      </c>
      <c r="AZ44" s="266">
        <f t="shared" si="138"/>
        <v>0.35712650621138248</v>
      </c>
      <c r="BA44" s="267">
        <f t="shared" si="139"/>
        <v>5.3568975931707369E-2</v>
      </c>
      <c r="BB44" s="252"/>
      <c r="BC44" s="265">
        <f t="shared" si="140"/>
        <v>3.835066963181407E-2</v>
      </c>
      <c r="BD44" s="266">
        <f t="shared" si="141"/>
        <v>0.38350669631814066</v>
      </c>
      <c r="BE44" s="267">
        <f t="shared" si="142"/>
        <v>5.7526004447721095E-2</v>
      </c>
      <c r="BF44" s="252"/>
      <c r="BG44" s="268">
        <f>(AD44*100%)/AF$42</f>
        <v>1.6622103354802182E-3</v>
      </c>
      <c r="BH44" s="269">
        <f>(AD44*100%)/AG$42</f>
        <v>1.7849943458651321E-3</v>
      </c>
    </row>
    <row r="45" spans="1:60" ht="15.75" thickBot="1">
      <c r="A45" s="641"/>
      <c r="B45" s="41" t="s">
        <v>54</v>
      </c>
      <c r="C45" s="16" t="s">
        <v>8</v>
      </c>
      <c r="D45" s="6" t="s">
        <v>8</v>
      </c>
      <c r="E45" s="644" t="s">
        <v>112</v>
      </c>
      <c r="F45" s="222">
        <v>574800</v>
      </c>
      <c r="G45" s="653">
        <f>SUM(AJ45:AJ47)</f>
        <v>3564880</v>
      </c>
      <c r="H45" s="545">
        <f>SUM(AM45:AM47)</f>
        <v>107077.5</v>
      </c>
      <c r="I45" s="604">
        <f>G45+H45</f>
        <v>3671957.5</v>
      </c>
      <c r="J45" s="602">
        <f>SUM(F45:F47)</f>
        <v>1736700</v>
      </c>
      <c r="K45" s="610">
        <f t="shared" si="67"/>
        <v>5408657.5</v>
      </c>
      <c r="M45" s="566">
        <f t="shared" si="68"/>
        <v>0.32109631641493291</v>
      </c>
      <c r="N45" s="568">
        <f t="shared" si="69"/>
        <v>0.67890368358506703</v>
      </c>
      <c r="O45" s="11"/>
      <c r="P45" s="573">
        <f>((SUM(AJ45:AJ47)*100%)/K45)</f>
        <v>0.65910625695932867</v>
      </c>
      <c r="Q45" s="575">
        <f>((SUM(AM45:AM47)*100%)/K45)</f>
        <v>1.9797426625738457E-2</v>
      </c>
      <c r="R45" s="574">
        <f>((SUM(AJ45:AJ47)*100%)/I45)</f>
        <v>0.97083912327416644</v>
      </c>
      <c r="S45" s="569">
        <f>(SUM(AM45:AM47)*100%)/I45</f>
        <v>2.9160876725833566E-2</v>
      </c>
      <c r="U45" s="558">
        <v>0.88</v>
      </c>
      <c r="V45" s="539">
        <v>0.12</v>
      </c>
      <c r="W45" s="531">
        <f>SUM(AJ45:AJ47)*U45</f>
        <v>3137094.4</v>
      </c>
      <c r="X45" s="531">
        <f>SUM(AJ45:AJ47)*V45</f>
        <v>427785.6</v>
      </c>
      <c r="Y45" s="512">
        <f>(W45*100%)/K45</f>
        <v>0.58001350612420921</v>
      </c>
      <c r="Z45" s="513">
        <f>(X45*100%)/K45</f>
        <v>7.9092750835119435E-2</v>
      </c>
      <c r="AA45" s="519">
        <f t="shared" si="131"/>
        <v>0.8543384284812664</v>
      </c>
      <c r="AB45" s="519">
        <f>(X45*100%)/I45</f>
        <v>0.11650069479289997</v>
      </c>
      <c r="AC45" s="57"/>
      <c r="AD45" s="123">
        <v>8100</v>
      </c>
      <c r="AE45" s="316">
        <f t="shared" si="13"/>
        <v>5408657.5</v>
      </c>
      <c r="AF45" s="516">
        <f>K45+SUM(AD45:AD47)</f>
        <v>5432957.5</v>
      </c>
      <c r="AG45" s="664">
        <f>I45+SUM(AD45:AD47)</f>
        <v>3696257.5</v>
      </c>
      <c r="AH45" s="293">
        <v>2619431.5</v>
      </c>
      <c r="AI45" s="293"/>
      <c r="AJ45" s="293">
        <v>2550160</v>
      </c>
      <c r="AK45" s="293"/>
      <c r="AL45" s="293"/>
      <c r="AM45" s="293">
        <v>69271.5</v>
      </c>
      <c r="AN45" s="292"/>
      <c r="AO45" s="292"/>
      <c r="AP45" s="145">
        <f>(AJ45*100%)/AF$45</f>
        <v>0.46938706956570153</v>
      </c>
      <c r="AQ45" s="142">
        <f>(AM45*100%)/AF$45</f>
        <v>1.2750237784852909E-2</v>
      </c>
      <c r="AR45" s="128">
        <f>(AJ45*100%)/$AG$45</f>
        <v>0.68993028759495245</v>
      </c>
      <c r="AS45" s="129">
        <f>(AM45*100%)/$AG$45</f>
        <v>1.8740983278356552E-2</v>
      </c>
      <c r="AU45" s="250">
        <f t="shared" si="132"/>
        <v>204012.80000000002</v>
      </c>
      <c r="AV45" s="175">
        <f t="shared" si="1"/>
        <v>2040128</v>
      </c>
      <c r="AW45" s="251">
        <f t="shared" si="2"/>
        <v>306019.20000000001</v>
      </c>
      <c r="AX45" s="252"/>
      <c r="AY45" s="253">
        <f>(AU45*100%)/$AF$45</f>
        <v>3.7550965565256125E-2</v>
      </c>
      <c r="AZ45" s="254">
        <f t="shared" ref="AZ45:BA45" si="143">(AV45*100%)/$AF$45</f>
        <v>0.37550965565256123</v>
      </c>
      <c r="BA45" s="255">
        <f t="shared" si="143"/>
        <v>5.6326448347884188E-2</v>
      </c>
      <c r="BB45" s="252"/>
      <c r="BC45" s="253">
        <f>(AU45*100%)/$AG$45</f>
        <v>5.5194423007596201E-2</v>
      </c>
      <c r="BD45" s="254">
        <f t="shared" ref="BD45:BE47" si="144">(AV45*100%)/$AG$45</f>
        <v>0.55194423007596194</v>
      </c>
      <c r="BE45" s="255">
        <f t="shared" si="144"/>
        <v>8.2791634511394305E-2</v>
      </c>
      <c r="BF45" s="252"/>
      <c r="BG45" s="270">
        <f>(AD45*100%)/AF$45</f>
        <v>1.4909006742644315E-3</v>
      </c>
      <c r="BH45" s="129">
        <f>(AD45*100%)/AG$45</f>
        <v>2.191405766508421E-3</v>
      </c>
    </row>
    <row r="46" spans="1:60" ht="15.75" thickBot="1">
      <c r="A46" s="641"/>
      <c r="B46" s="22" t="s">
        <v>57</v>
      </c>
      <c r="C46" s="17" t="s">
        <v>8</v>
      </c>
      <c r="D46" s="3" t="s">
        <v>8</v>
      </c>
      <c r="E46" s="645"/>
      <c r="F46" s="223">
        <v>254600</v>
      </c>
      <c r="G46" s="654"/>
      <c r="H46" s="546"/>
      <c r="I46" s="605"/>
      <c r="J46" s="603"/>
      <c r="K46" s="601"/>
      <c r="M46" s="498"/>
      <c r="N46" s="500"/>
      <c r="O46" s="11"/>
      <c r="P46" s="570"/>
      <c r="Q46" s="571"/>
      <c r="R46" s="456"/>
      <c r="S46" s="572"/>
      <c r="U46" s="497"/>
      <c r="V46" s="540"/>
      <c r="W46" s="532"/>
      <c r="X46" s="532"/>
      <c r="Y46" s="508"/>
      <c r="Z46" s="510"/>
      <c r="AA46" s="520"/>
      <c r="AB46" s="520"/>
      <c r="AC46" s="57"/>
      <c r="AD46" s="121">
        <v>8100</v>
      </c>
      <c r="AE46" s="316">
        <f t="shared" si="13"/>
        <v>0</v>
      </c>
      <c r="AF46" s="517"/>
      <c r="AG46" s="665"/>
      <c r="AH46" s="287">
        <v>562608</v>
      </c>
      <c r="AI46" s="287"/>
      <c r="AJ46" s="287">
        <v>559080</v>
      </c>
      <c r="AK46" s="287"/>
      <c r="AL46" s="287"/>
      <c r="AM46" s="287">
        <v>3528</v>
      </c>
      <c r="AN46" s="286"/>
      <c r="AO46" s="286"/>
      <c r="AP46" s="146">
        <f>(AJ46*100%)/AF$45</f>
        <v>0.10290527765034053</v>
      </c>
      <c r="AQ46" s="143">
        <f>(AM46*100%)/AF$45</f>
        <v>6.4937007145739677E-4</v>
      </c>
      <c r="AR46" s="130">
        <f t="shared" ref="AR46:AR47" si="145">(AJ46*100%)/$AG$45</f>
        <v>0.15125569579500345</v>
      </c>
      <c r="AS46" s="131">
        <f t="shared" ref="AS46:AS47" si="146">(AM46*100%)/$AG$45</f>
        <v>9.5447895607922342E-4</v>
      </c>
      <c r="AU46" s="271" t="s">
        <v>69</v>
      </c>
      <c r="AV46" s="174">
        <f>AJ46*88%</f>
        <v>491990.4</v>
      </c>
      <c r="AW46" s="258">
        <f t="shared" si="2"/>
        <v>67089.599999999991</v>
      </c>
      <c r="AX46" s="252"/>
      <c r="AY46" s="272" t="s">
        <v>69</v>
      </c>
      <c r="AZ46" s="260">
        <f t="shared" ref="AZ46:AZ47" si="147">(AV46*100%)/$AF$45</f>
        <v>9.0556644332299679E-2</v>
      </c>
      <c r="BA46" s="261">
        <f t="shared" ref="BA46:BA47" si="148">(AW46*100%)/$AF$45</f>
        <v>1.2348633318040862E-2</v>
      </c>
      <c r="BB46" s="252"/>
      <c r="BC46" s="272" t="s">
        <v>69</v>
      </c>
      <c r="BD46" s="260">
        <f t="shared" si="144"/>
        <v>0.13310501229960306</v>
      </c>
      <c r="BE46" s="261">
        <f t="shared" si="144"/>
        <v>1.8150683495400412E-2</v>
      </c>
      <c r="BF46" s="252"/>
      <c r="BG46" s="262">
        <f>(AD46*100%)/AF$45</f>
        <v>1.4909006742644315E-3</v>
      </c>
      <c r="BH46" s="131">
        <f>(AD46*100%)/AG$45</f>
        <v>2.191405766508421E-3</v>
      </c>
    </row>
    <row r="47" spans="1:60" ht="24.75" thickBot="1">
      <c r="A47" s="641"/>
      <c r="B47" s="23" t="s">
        <v>53</v>
      </c>
      <c r="C47" s="18" t="s">
        <v>8</v>
      </c>
      <c r="D47" s="4" t="s">
        <v>8</v>
      </c>
      <c r="E47" s="646"/>
      <c r="F47" s="224">
        <v>907300</v>
      </c>
      <c r="G47" s="655"/>
      <c r="H47" s="547"/>
      <c r="I47" s="606"/>
      <c r="J47" s="612"/>
      <c r="K47" s="611"/>
      <c r="M47" s="567"/>
      <c r="N47" s="569"/>
      <c r="O47" s="11"/>
      <c r="P47" s="576"/>
      <c r="Q47" s="578"/>
      <c r="R47" s="577"/>
      <c r="S47" s="579"/>
      <c r="U47" s="538"/>
      <c r="V47" s="541"/>
      <c r="W47" s="533"/>
      <c r="X47" s="533"/>
      <c r="Y47" s="509"/>
      <c r="Z47" s="511"/>
      <c r="AA47" s="521"/>
      <c r="AB47" s="521"/>
      <c r="AC47" s="57"/>
      <c r="AD47" s="124">
        <v>8100</v>
      </c>
      <c r="AE47" s="316">
        <f t="shared" si="13"/>
        <v>0</v>
      </c>
      <c r="AF47" s="518"/>
      <c r="AG47" s="666"/>
      <c r="AH47" s="290">
        <v>489918</v>
      </c>
      <c r="AI47" s="290"/>
      <c r="AJ47" s="290">
        <v>455640</v>
      </c>
      <c r="AK47" s="290"/>
      <c r="AL47" s="290"/>
      <c r="AM47" s="290">
        <v>34278</v>
      </c>
      <c r="AN47" s="289"/>
      <c r="AO47" s="289"/>
      <c r="AP47" s="147">
        <f>(AJ47*100%)/AF$45</f>
        <v>8.3865923854548829E-2</v>
      </c>
      <c r="AQ47" s="144">
        <f>(AM47*100%)/AF$45</f>
        <v>6.3092707793131093E-3</v>
      </c>
      <c r="AR47" s="132">
        <f t="shared" si="145"/>
        <v>0.12327063252492555</v>
      </c>
      <c r="AS47" s="133">
        <f t="shared" si="146"/>
        <v>9.2737045511574884E-3</v>
      </c>
      <c r="AU47" s="263">
        <f>8%*AJ47</f>
        <v>36451.200000000004</v>
      </c>
      <c r="AV47" s="176">
        <f t="shared" si="1"/>
        <v>364512</v>
      </c>
      <c r="AW47" s="264">
        <f t="shared" si="2"/>
        <v>54676.799999999996</v>
      </c>
      <c r="AX47" s="252"/>
      <c r="AY47" s="265">
        <f t="shared" ref="AY47" si="149">(AU47*100%)/$AF$45</f>
        <v>6.7092739083639075E-3</v>
      </c>
      <c r="AZ47" s="266">
        <f t="shared" si="147"/>
        <v>6.7092739083639066E-2</v>
      </c>
      <c r="BA47" s="267">
        <f t="shared" si="148"/>
        <v>1.006391086254586E-2</v>
      </c>
      <c r="BB47" s="252"/>
      <c r="BC47" s="265">
        <f t="shared" ref="BC47" si="150">(AU47*100%)/$AG$45</f>
        <v>9.8616506019940445E-3</v>
      </c>
      <c r="BD47" s="266">
        <f t="shared" si="144"/>
        <v>9.8616506019940445E-2</v>
      </c>
      <c r="BE47" s="267">
        <f t="shared" si="144"/>
        <v>1.4792475902991065E-2</v>
      </c>
      <c r="BF47" s="252"/>
      <c r="BG47" s="273">
        <f>(AD47*100%)/AF$45</f>
        <v>1.4909006742644315E-3</v>
      </c>
      <c r="BH47" s="133">
        <f>(AD47*100%)/AG$45</f>
        <v>2.191405766508421E-3</v>
      </c>
    </row>
    <row r="48" spans="1:60" ht="24.75" thickBot="1">
      <c r="A48" s="642"/>
      <c r="B48" s="41" t="s">
        <v>58</v>
      </c>
      <c r="C48" s="44" t="s">
        <v>13</v>
      </c>
      <c r="D48" s="171" t="s">
        <v>8</v>
      </c>
      <c r="E48" s="647" t="s">
        <v>113</v>
      </c>
      <c r="F48" s="222">
        <v>1348700</v>
      </c>
      <c r="G48" s="653">
        <f>SUM(AJ48:AJ50)</f>
        <v>0</v>
      </c>
      <c r="H48" s="545">
        <f>SUM(AM48:AM50)</f>
        <v>0</v>
      </c>
      <c r="I48" s="604">
        <f>G48+H48</f>
        <v>0</v>
      </c>
      <c r="J48" s="602">
        <f>SUM(F48:F50)</f>
        <v>2621148</v>
      </c>
      <c r="K48" s="601">
        <f t="shared" si="67"/>
        <v>2621148</v>
      </c>
      <c r="M48" s="566">
        <f t="shared" si="68"/>
        <v>1</v>
      </c>
      <c r="N48" s="568">
        <f t="shared" si="69"/>
        <v>0</v>
      </c>
      <c r="O48" s="11"/>
      <c r="P48" s="560" t="s">
        <v>69</v>
      </c>
      <c r="Q48" s="562" t="s">
        <v>69</v>
      </c>
      <c r="R48" s="455" t="s">
        <v>69</v>
      </c>
      <c r="S48" s="564" t="s">
        <v>69</v>
      </c>
      <c r="U48" s="537" t="s">
        <v>69</v>
      </c>
      <c r="V48" s="539" t="s">
        <v>69</v>
      </c>
      <c r="W48" s="534" t="s">
        <v>69</v>
      </c>
      <c r="X48" s="534" t="s">
        <v>69</v>
      </c>
      <c r="Y48" s="502" t="s">
        <v>69</v>
      </c>
      <c r="Z48" s="505" t="s">
        <v>69</v>
      </c>
      <c r="AA48" s="659" t="s">
        <v>69</v>
      </c>
      <c r="AB48" s="659" t="s">
        <v>69</v>
      </c>
      <c r="AC48" s="57"/>
      <c r="AD48" s="120"/>
      <c r="AE48" s="316">
        <f t="shared" si="13"/>
        <v>2621148</v>
      </c>
      <c r="AF48" s="667">
        <f>K48</f>
        <v>2621148</v>
      </c>
      <c r="AG48" s="672" t="s">
        <v>69</v>
      </c>
      <c r="AH48" s="302">
        <v>0</v>
      </c>
      <c r="AI48" s="302"/>
      <c r="AJ48" s="293">
        <v>0</v>
      </c>
      <c r="AK48" s="293"/>
      <c r="AL48" s="293"/>
      <c r="AM48" s="293">
        <v>0</v>
      </c>
      <c r="AN48" s="292"/>
      <c r="AO48" s="292"/>
      <c r="AP48" s="150" t="s">
        <v>69</v>
      </c>
      <c r="AQ48" s="125" t="s">
        <v>69</v>
      </c>
      <c r="AR48" s="136" t="s">
        <v>69</v>
      </c>
      <c r="AS48" s="137" t="s">
        <v>69</v>
      </c>
      <c r="AU48" s="77" t="s">
        <v>69</v>
      </c>
      <c r="AV48" s="78" t="s">
        <v>69</v>
      </c>
      <c r="AW48" s="79" t="s">
        <v>69</v>
      </c>
      <c r="AY48" s="68" t="s">
        <v>69</v>
      </c>
      <c r="AZ48" s="69" t="s">
        <v>69</v>
      </c>
      <c r="BA48" s="70" t="s">
        <v>69</v>
      </c>
      <c r="BC48" s="68" t="s">
        <v>69</v>
      </c>
      <c r="BD48" s="69" t="s">
        <v>69</v>
      </c>
      <c r="BE48" s="70" t="s">
        <v>69</v>
      </c>
      <c r="BG48" s="158" t="s">
        <v>69</v>
      </c>
      <c r="BH48" s="167" t="s">
        <v>69</v>
      </c>
    </row>
    <row r="49" spans="1:60" ht="24.75" thickBot="1">
      <c r="A49" s="642"/>
      <c r="B49" s="22" t="s">
        <v>62</v>
      </c>
      <c r="C49" s="43" t="s">
        <v>13</v>
      </c>
      <c r="D49" s="172" t="s">
        <v>8</v>
      </c>
      <c r="E49" s="648"/>
      <c r="F49" s="223">
        <v>377048</v>
      </c>
      <c r="G49" s="654"/>
      <c r="H49" s="546"/>
      <c r="I49" s="605"/>
      <c r="J49" s="603"/>
      <c r="K49" s="601"/>
      <c r="M49" s="498"/>
      <c r="N49" s="500"/>
      <c r="O49" s="11"/>
      <c r="P49" s="570"/>
      <c r="Q49" s="571"/>
      <c r="R49" s="456"/>
      <c r="S49" s="572"/>
      <c r="U49" s="497"/>
      <c r="V49" s="540"/>
      <c r="W49" s="535"/>
      <c r="X49" s="535"/>
      <c r="Y49" s="503"/>
      <c r="Z49" s="506"/>
      <c r="AA49" s="660"/>
      <c r="AB49" s="660"/>
      <c r="AC49" s="57"/>
      <c r="AD49" s="121"/>
      <c r="AE49" s="316">
        <f t="shared" si="13"/>
        <v>0</v>
      </c>
      <c r="AF49" s="514"/>
      <c r="AG49" s="673"/>
      <c r="AH49" s="303">
        <v>0</v>
      </c>
      <c r="AI49" s="303"/>
      <c r="AJ49" s="287">
        <v>0</v>
      </c>
      <c r="AK49" s="287"/>
      <c r="AL49" s="287"/>
      <c r="AM49" s="287">
        <v>0</v>
      </c>
      <c r="AN49" s="286"/>
      <c r="AO49" s="286"/>
      <c r="AP49" s="151" t="s">
        <v>69</v>
      </c>
      <c r="AQ49" s="126" t="s">
        <v>69</v>
      </c>
      <c r="AR49" s="138" t="s">
        <v>69</v>
      </c>
      <c r="AS49" s="139" t="s">
        <v>69</v>
      </c>
      <c r="AU49" s="80" t="s">
        <v>69</v>
      </c>
      <c r="AV49" s="76" t="s">
        <v>69</v>
      </c>
      <c r="AW49" s="81" t="s">
        <v>69</v>
      </c>
      <c r="AY49" s="71" t="s">
        <v>69</v>
      </c>
      <c r="AZ49" s="59" t="s">
        <v>69</v>
      </c>
      <c r="BA49" s="72" t="s">
        <v>69</v>
      </c>
      <c r="BC49" s="71" t="s">
        <v>69</v>
      </c>
      <c r="BD49" s="59" t="s">
        <v>69</v>
      </c>
      <c r="BE49" s="72" t="s">
        <v>69</v>
      </c>
      <c r="BG49" s="159" t="s">
        <v>69</v>
      </c>
      <c r="BH49" s="168" t="s">
        <v>69</v>
      </c>
    </row>
    <row r="50" spans="1:60" ht="15.75" thickBot="1">
      <c r="A50" s="642"/>
      <c r="B50" s="23" t="s">
        <v>64</v>
      </c>
      <c r="C50" s="45" t="s">
        <v>13</v>
      </c>
      <c r="D50" s="173" t="s">
        <v>8</v>
      </c>
      <c r="E50" s="649"/>
      <c r="F50" s="225">
        <v>895400</v>
      </c>
      <c r="G50" s="654"/>
      <c r="H50" s="546"/>
      <c r="I50" s="605"/>
      <c r="J50" s="603"/>
      <c r="K50" s="601"/>
      <c r="M50" s="567"/>
      <c r="N50" s="569"/>
      <c r="O50" s="11"/>
      <c r="P50" s="561"/>
      <c r="Q50" s="563"/>
      <c r="R50" s="457"/>
      <c r="S50" s="565"/>
      <c r="U50" s="538"/>
      <c r="V50" s="541"/>
      <c r="W50" s="536"/>
      <c r="X50" s="536"/>
      <c r="Y50" s="503"/>
      <c r="Z50" s="506"/>
      <c r="AA50" s="660"/>
      <c r="AB50" s="660"/>
      <c r="AC50" s="57"/>
      <c r="AD50" s="122"/>
      <c r="AE50" s="316">
        <f t="shared" si="13"/>
        <v>0</v>
      </c>
      <c r="AF50" s="515"/>
      <c r="AG50" s="674"/>
      <c r="AH50" s="284">
        <v>0</v>
      </c>
      <c r="AI50" s="284"/>
      <c r="AJ50" s="284">
        <v>0</v>
      </c>
      <c r="AK50" s="284"/>
      <c r="AL50" s="284"/>
      <c r="AM50" s="284">
        <v>0</v>
      </c>
      <c r="AN50" s="283"/>
      <c r="AO50" s="283"/>
      <c r="AP50" s="152" t="s">
        <v>69</v>
      </c>
      <c r="AQ50" s="127" t="s">
        <v>69</v>
      </c>
      <c r="AR50" s="140" t="s">
        <v>69</v>
      </c>
      <c r="AS50" s="141" t="s">
        <v>69</v>
      </c>
      <c r="AU50" s="82" t="s">
        <v>69</v>
      </c>
      <c r="AV50" s="83" t="s">
        <v>69</v>
      </c>
      <c r="AW50" s="84" t="s">
        <v>69</v>
      </c>
      <c r="AY50" s="73" t="s">
        <v>69</v>
      </c>
      <c r="AZ50" s="74" t="s">
        <v>69</v>
      </c>
      <c r="BA50" s="75" t="s">
        <v>69</v>
      </c>
      <c r="BC50" s="73" t="s">
        <v>69</v>
      </c>
      <c r="BD50" s="74" t="s">
        <v>69</v>
      </c>
      <c r="BE50" s="75" t="s">
        <v>69</v>
      </c>
      <c r="BG50" s="160" t="s">
        <v>69</v>
      </c>
      <c r="BH50" s="169" t="s">
        <v>69</v>
      </c>
    </row>
    <row r="51" spans="1:60" ht="15.75" thickBot="1">
      <c r="A51" s="642"/>
      <c r="B51" s="41" t="s">
        <v>60</v>
      </c>
      <c r="C51" s="44" t="s">
        <v>13</v>
      </c>
      <c r="D51" s="171" t="s">
        <v>8</v>
      </c>
      <c r="E51" s="650" t="s">
        <v>114</v>
      </c>
      <c r="F51" s="222">
        <v>1206624</v>
      </c>
      <c r="G51" s="656">
        <f>SUM(AJ51:AJ53)</f>
        <v>0</v>
      </c>
      <c r="H51" s="542">
        <f>SUM(AM51:AM53)</f>
        <v>0</v>
      </c>
      <c r="I51" s="595">
        <f>G51+H51</f>
        <v>0</v>
      </c>
      <c r="J51" s="598">
        <f>SUM(F51:F53)</f>
        <v>2488047</v>
      </c>
      <c r="K51" s="586">
        <f t="shared" si="67"/>
        <v>2488047</v>
      </c>
      <c r="M51" s="566">
        <f t="shared" si="68"/>
        <v>1</v>
      </c>
      <c r="N51" s="568">
        <f t="shared" si="69"/>
        <v>0</v>
      </c>
      <c r="O51" s="11"/>
      <c r="P51" s="573" t="s">
        <v>69</v>
      </c>
      <c r="Q51" s="575" t="s">
        <v>69</v>
      </c>
      <c r="R51" s="574" t="s">
        <v>69</v>
      </c>
      <c r="S51" s="569" t="s">
        <v>69</v>
      </c>
      <c r="U51" s="537" t="s">
        <v>69</v>
      </c>
      <c r="V51" s="539" t="s">
        <v>69</v>
      </c>
      <c r="W51" s="534" t="s">
        <v>69</v>
      </c>
      <c r="X51" s="534" t="s">
        <v>69</v>
      </c>
      <c r="Y51" s="502" t="s">
        <v>69</v>
      </c>
      <c r="Z51" s="505" t="s">
        <v>69</v>
      </c>
      <c r="AA51" s="659" t="s">
        <v>69</v>
      </c>
      <c r="AB51" s="659" t="s">
        <v>69</v>
      </c>
      <c r="AC51" s="57"/>
      <c r="AD51" s="123"/>
      <c r="AE51" s="316">
        <f t="shared" si="13"/>
        <v>2488047</v>
      </c>
      <c r="AF51" s="667">
        <f>K51</f>
        <v>2488047</v>
      </c>
      <c r="AG51" s="672" t="s">
        <v>69</v>
      </c>
      <c r="AH51" s="281">
        <v>0</v>
      </c>
      <c r="AI51" s="281"/>
      <c r="AJ51" s="281">
        <v>0</v>
      </c>
      <c r="AK51" s="281"/>
      <c r="AL51" s="281"/>
      <c r="AM51" s="281">
        <v>0</v>
      </c>
      <c r="AN51" s="280"/>
      <c r="AO51" s="280"/>
      <c r="AP51" s="150" t="s">
        <v>69</v>
      </c>
      <c r="AQ51" s="125" t="s">
        <v>69</v>
      </c>
      <c r="AR51" s="136" t="s">
        <v>69</v>
      </c>
      <c r="AS51" s="137" t="s">
        <v>69</v>
      </c>
      <c r="AU51" s="85" t="s">
        <v>69</v>
      </c>
      <c r="AV51" s="86" t="s">
        <v>69</v>
      </c>
      <c r="AW51" s="87" t="s">
        <v>69</v>
      </c>
      <c r="AY51" s="68" t="s">
        <v>69</v>
      </c>
      <c r="AZ51" s="69" t="s">
        <v>69</v>
      </c>
      <c r="BA51" s="70" t="s">
        <v>69</v>
      </c>
      <c r="BC51" s="68" t="s">
        <v>69</v>
      </c>
      <c r="BD51" s="69" t="s">
        <v>69</v>
      </c>
      <c r="BE51" s="70" t="s">
        <v>69</v>
      </c>
      <c r="BG51" s="161" t="s">
        <v>69</v>
      </c>
      <c r="BH51" s="170" t="s">
        <v>69</v>
      </c>
    </row>
    <row r="52" spans="1:60" ht="15.75" thickBot="1">
      <c r="A52" s="642"/>
      <c r="B52" s="22" t="s">
        <v>61</v>
      </c>
      <c r="C52" s="43" t="s">
        <v>13</v>
      </c>
      <c r="D52" s="172" t="s">
        <v>8</v>
      </c>
      <c r="E52" s="651"/>
      <c r="F52" s="223">
        <v>711700</v>
      </c>
      <c r="G52" s="657"/>
      <c r="H52" s="543"/>
      <c r="I52" s="596"/>
      <c r="J52" s="599"/>
      <c r="K52" s="587"/>
      <c r="M52" s="498"/>
      <c r="N52" s="500"/>
      <c r="O52" s="11"/>
      <c r="P52" s="570"/>
      <c r="Q52" s="571"/>
      <c r="R52" s="456"/>
      <c r="S52" s="572"/>
      <c r="U52" s="497"/>
      <c r="V52" s="540"/>
      <c r="W52" s="535"/>
      <c r="X52" s="535"/>
      <c r="Y52" s="503"/>
      <c r="Z52" s="506"/>
      <c r="AA52" s="660"/>
      <c r="AB52" s="660"/>
      <c r="AC52" s="57"/>
      <c r="AD52" s="121"/>
      <c r="AE52" s="316">
        <f t="shared" si="13"/>
        <v>0</v>
      </c>
      <c r="AF52" s="514"/>
      <c r="AG52" s="673"/>
      <c r="AH52" s="287">
        <v>0</v>
      </c>
      <c r="AI52" s="287"/>
      <c r="AJ52" s="287">
        <v>0</v>
      </c>
      <c r="AK52" s="287"/>
      <c r="AL52" s="287"/>
      <c r="AM52" s="287">
        <v>0</v>
      </c>
      <c r="AN52" s="286"/>
      <c r="AO52" s="286"/>
      <c r="AP52" s="151" t="s">
        <v>69</v>
      </c>
      <c r="AQ52" s="126" t="s">
        <v>69</v>
      </c>
      <c r="AR52" s="138" t="s">
        <v>69</v>
      </c>
      <c r="AS52" s="139" t="s">
        <v>69</v>
      </c>
      <c r="AU52" s="80" t="s">
        <v>69</v>
      </c>
      <c r="AV52" s="76" t="s">
        <v>69</v>
      </c>
      <c r="AW52" s="81" t="s">
        <v>69</v>
      </c>
      <c r="AY52" s="71" t="s">
        <v>69</v>
      </c>
      <c r="AZ52" s="59" t="s">
        <v>69</v>
      </c>
      <c r="BA52" s="72" t="s">
        <v>69</v>
      </c>
      <c r="BC52" s="71" t="s">
        <v>69</v>
      </c>
      <c r="BD52" s="59" t="s">
        <v>69</v>
      </c>
      <c r="BE52" s="72" t="s">
        <v>69</v>
      </c>
      <c r="BG52" s="159" t="s">
        <v>69</v>
      </c>
      <c r="BH52" s="168" t="s">
        <v>69</v>
      </c>
    </row>
    <row r="53" spans="1:60" ht="15.75" thickBot="1">
      <c r="A53" s="643"/>
      <c r="B53" s="23" t="s">
        <v>65</v>
      </c>
      <c r="C53" s="45" t="s">
        <v>13</v>
      </c>
      <c r="D53" s="173" t="s">
        <v>8</v>
      </c>
      <c r="E53" s="652"/>
      <c r="F53" s="224">
        <v>569723</v>
      </c>
      <c r="G53" s="658"/>
      <c r="H53" s="544"/>
      <c r="I53" s="597"/>
      <c r="J53" s="600"/>
      <c r="K53" s="588"/>
      <c r="M53" s="499"/>
      <c r="N53" s="501"/>
      <c r="O53" s="11"/>
      <c r="P53" s="561"/>
      <c r="Q53" s="563"/>
      <c r="R53" s="457"/>
      <c r="S53" s="565"/>
      <c r="U53" s="538"/>
      <c r="V53" s="541"/>
      <c r="W53" s="536"/>
      <c r="X53" s="536"/>
      <c r="Y53" s="504"/>
      <c r="Z53" s="507"/>
      <c r="AA53" s="661"/>
      <c r="AB53" s="661"/>
      <c r="AC53" s="57"/>
      <c r="AD53" s="122"/>
      <c r="AE53" s="316">
        <f t="shared" si="13"/>
        <v>0</v>
      </c>
      <c r="AF53" s="515"/>
      <c r="AG53" s="674"/>
      <c r="AH53" s="290">
        <v>0</v>
      </c>
      <c r="AI53" s="290"/>
      <c r="AJ53" s="290">
        <v>0</v>
      </c>
      <c r="AK53" s="290"/>
      <c r="AL53" s="290"/>
      <c r="AM53" s="290">
        <v>0</v>
      </c>
      <c r="AN53" s="289"/>
      <c r="AO53" s="289"/>
      <c r="AP53" s="152" t="s">
        <v>69</v>
      </c>
      <c r="AQ53" s="127" t="s">
        <v>69</v>
      </c>
      <c r="AR53" s="140" t="s">
        <v>69</v>
      </c>
      <c r="AS53" s="141" t="s">
        <v>69</v>
      </c>
      <c r="AU53" s="82" t="s">
        <v>69</v>
      </c>
      <c r="AV53" s="83" t="s">
        <v>69</v>
      </c>
      <c r="AW53" s="84" t="s">
        <v>69</v>
      </c>
      <c r="AY53" s="73" t="s">
        <v>69</v>
      </c>
      <c r="AZ53" s="74" t="s">
        <v>69</v>
      </c>
      <c r="BA53" s="75" t="s">
        <v>69</v>
      </c>
      <c r="BC53" s="73" t="s">
        <v>69</v>
      </c>
      <c r="BD53" s="74" t="s">
        <v>69</v>
      </c>
      <c r="BE53" s="75" t="s">
        <v>69</v>
      </c>
      <c r="BG53" s="160" t="s">
        <v>69</v>
      </c>
      <c r="BH53" s="169" t="s">
        <v>69</v>
      </c>
    </row>
    <row r="54" spans="1:60">
      <c r="F54" s="1"/>
      <c r="AH54" s="1"/>
      <c r="AI54" s="1"/>
    </row>
  </sheetData>
  <mergeCells count="381">
    <mergeCell ref="AE3:AE4"/>
    <mergeCell ref="AB3:AB4"/>
    <mergeCell ref="Z11:Z12"/>
    <mergeCell ref="AA11:AA12"/>
    <mergeCell ref="AB11:AB12"/>
    <mergeCell ref="Z5:Z7"/>
    <mergeCell ref="AA5:AA7"/>
    <mergeCell ref="AB5:AB7"/>
    <mergeCell ref="Z8:Z10"/>
    <mergeCell ref="AA8:AA10"/>
    <mergeCell ref="AB8:AB10"/>
    <mergeCell ref="Y3:Y4"/>
    <mergeCell ref="Y5:Y7"/>
    <mergeCell ref="Y8:Y10"/>
    <mergeCell ref="Y11:Y12"/>
    <mergeCell ref="Y13:Y15"/>
    <mergeCell ref="Y20:Y22"/>
    <mergeCell ref="Y16:Y19"/>
    <mergeCell ref="Z3:Z4"/>
    <mergeCell ref="AA3:AA4"/>
    <mergeCell ref="Z13:Z15"/>
    <mergeCell ref="AA13:AA15"/>
    <mergeCell ref="Z20:Z22"/>
    <mergeCell ref="AA20:AA22"/>
    <mergeCell ref="Z16:Z19"/>
    <mergeCell ref="AA16:AA19"/>
    <mergeCell ref="R20:R22"/>
    <mergeCell ref="R3:R4"/>
    <mergeCell ref="R5:R7"/>
    <mergeCell ref="R8:R10"/>
    <mergeCell ref="R11:R12"/>
    <mergeCell ref="R13:R15"/>
    <mergeCell ref="R16:R19"/>
    <mergeCell ref="S5:S7"/>
    <mergeCell ref="S8:S10"/>
    <mergeCell ref="S3:S4"/>
    <mergeCell ref="S11:S12"/>
    <mergeCell ref="S13:S15"/>
    <mergeCell ref="S16:S19"/>
    <mergeCell ref="S20:S22"/>
    <mergeCell ref="Q3:Q4"/>
    <mergeCell ref="P20:P22"/>
    <mergeCell ref="P16:P19"/>
    <mergeCell ref="P13:P15"/>
    <mergeCell ref="P11:P12"/>
    <mergeCell ref="P8:P10"/>
    <mergeCell ref="P5:P7"/>
    <mergeCell ref="P3:P4"/>
    <mergeCell ref="Q11:Q12"/>
    <mergeCell ref="Q5:Q7"/>
    <mergeCell ref="Q8:Q10"/>
    <mergeCell ref="Q13:Q15"/>
    <mergeCell ref="Q16:Q19"/>
    <mergeCell ref="Q20:Q22"/>
    <mergeCell ref="M5:M7"/>
    <mergeCell ref="M8:M10"/>
    <mergeCell ref="M11:M12"/>
    <mergeCell ref="M13:M15"/>
    <mergeCell ref="M20:M22"/>
    <mergeCell ref="M16:M19"/>
    <mergeCell ref="N5:N7"/>
    <mergeCell ref="N8:N10"/>
    <mergeCell ref="N11:N12"/>
    <mergeCell ref="N13:N15"/>
    <mergeCell ref="N20:N22"/>
    <mergeCell ref="N16:N19"/>
    <mergeCell ref="X20:X22"/>
    <mergeCell ref="W13:W15"/>
    <mergeCell ref="X13:X15"/>
    <mergeCell ref="W5:W7"/>
    <mergeCell ref="X5:X7"/>
    <mergeCell ref="W8:W10"/>
    <mergeCell ref="X8:X10"/>
    <mergeCell ref="W11:W12"/>
    <mergeCell ref="X11:X12"/>
    <mergeCell ref="W16:W19"/>
    <mergeCell ref="X16:X19"/>
    <mergeCell ref="U16:U19"/>
    <mergeCell ref="V3:V4"/>
    <mergeCell ref="V11:V12"/>
    <mergeCell ref="V20:V22"/>
    <mergeCell ref="V13:V15"/>
    <mergeCell ref="V8:V10"/>
    <mergeCell ref="V5:V7"/>
    <mergeCell ref="V16:V19"/>
    <mergeCell ref="W3:W4"/>
    <mergeCell ref="W20:W22"/>
    <mergeCell ref="F1:AB1"/>
    <mergeCell ref="AD1:BH1"/>
    <mergeCell ref="AB34:AB37"/>
    <mergeCell ref="AB38:AB41"/>
    <mergeCell ref="AB42:AB44"/>
    <mergeCell ref="AB45:AB47"/>
    <mergeCell ref="AB48:AB50"/>
    <mergeCell ref="AB51:AB53"/>
    <mergeCell ref="AB23:AB24"/>
    <mergeCell ref="AB25:AB27"/>
    <mergeCell ref="AB28:AB30"/>
    <mergeCell ref="AB31:AB33"/>
    <mergeCell ref="AG31:AG33"/>
    <mergeCell ref="AG34:AG37"/>
    <mergeCell ref="AG38:AG41"/>
    <mergeCell ref="AG42:AG44"/>
    <mergeCell ref="AG45:AG47"/>
    <mergeCell ref="AG48:AG50"/>
    <mergeCell ref="AG51:AG53"/>
    <mergeCell ref="U20:U22"/>
    <mergeCell ref="U13:U15"/>
    <mergeCell ref="U8:U10"/>
    <mergeCell ref="U5:U7"/>
    <mergeCell ref="U11:U12"/>
    <mergeCell ref="AA38:AA41"/>
    <mergeCell ref="AA42:AA44"/>
    <mergeCell ref="AA45:AA47"/>
    <mergeCell ref="AA48:AA50"/>
    <mergeCell ref="AA51:AA53"/>
    <mergeCell ref="AG13:AG15"/>
    <mergeCell ref="AG16:AG19"/>
    <mergeCell ref="AG20:AG22"/>
    <mergeCell ref="AG23:AG24"/>
    <mergeCell ref="AG25:AG27"/>
    <mergeCell ref="AG28:AG30"/>
    <mergeCell ref="AF31:AF33"/>
    <mergeCell ref="AF34:AF37"/>
    <mergeCell ref="AF38:AF41"/>
    <mergeCell ref="AF42:AF44"/>
    <mergeCell ref="AF45:AF47"/>
    <mergeCell ref="AF48:AF50"/>
    <mergeCell ref="AF51:AF53"/>
    <mergeCell ref="AA23:AA24"/>
    <mergeCell ref="AA25:AA27"/>
    <mergeCell ref="AA28:AA30"/>
    <mergeCell ref="AB13:AB15"/>
    <mergeCell ref="AB20:AB22"/>
    <mergeCell ref="AB16:AB19"/>
    <mergeCell ref="A42:A53"/>
    <mergeCell ref="E42:E44"/>
    <mergeCell ref="E45:E47"/>
    <mergeCell ref="E48:E50"/>
    <mergeCell ref="E51:E53"/>
    <mergeCell ref="G42:G44"/>
    <mergeCell ref="G51:G53"/>
    <mergeCell ref="G45:G47"/>
    <mergeCell ref="G48:G50"/>
    <mergeCell ref="G13:G15"/>
    <mergeCell ref="G16:G19"/>
    <mergeCell ref="G34:G37"/>
    <mergeCell ref="G31:G33"/>
    <mergeCell ref="G28:G30"/>
    <mergeCell ref="G25:G27"/>
    <mergeCell ref="G20:G22"/>
    <mergeCell ref="G23:G24"/>
    <mergeCell ref="G3:G4"/>
    <mergeCell ref="G11:G12"/>
    <mergeCell ref="G5:G7"/>
    <mergeCell ref="G8:G10"/>
    <mergeCell ref="A3:A22"/>
    <mergeCell ref="A28:A41"/>
    <mergeCell ref="A23:A27"/>
    <mergeCell ref="E13:E15"/>
    <mergeCell ref="E16:E19"/>
    <mergeCell ref="E20:E22"/>
    <mergeCell ref="E23:E24"/>
    <mergeCell ref="E25:E27"/>
    <mergeCell ref="E28:E30"/>
    <mergeCell ref="E34:E37"/>
    <mergeCell ref="E3:E4"/>
    <mergeCell ref="E5:E7"/>
    <mergeCell ref="E8:E10"/>
    <mergeCell ref="E11:E12"/>
    <mergeCell ref="I51:I53"/>
    <mergeCell ref="J51:J53"/>
    <mergeCell ref="K51:K53"/>
    <mergeCell ref="K48:K50"/>
    <mergeCell ref="J48:J50"/>
    <mergeCell ref="I48:I50"/>
    <mergeCell ref="I13:I15"/>
    <mergeCell ref="I16:I19"/>
    <mergeCell ref="K13:K15"/>
    <mergeCell ref="J13:J15"/>
    <mergeCell ref="J16:J19"/>
    <mergeCell ref="K16:K19"/>
    <mergeCell ref="I38:I41"/>
    <mergeCell ref="J38:J41"/>
    <mergeCell ref="K38:K41"/>
    <mergeCell ref="K34:K37"/>
    <mergeCell ref="J34:J37"/>
    <mergeCell ref="I34:I37"/>
    <mergeCell ref="I45:I47"/>
    <mergeCell ref="J45:J47"/>
    <mergeCell ref="K45:K47"/>
    <mergeCell ref="K42:K44"/>
    <mergeCell ref="J42:J44"/>
    <mergeCell ref="I42:I44"/>
    <mergeCell ref="I31:I33"/>
    <mergeCell ref="J31:J33"/>
    <mergeCell ref="K31:K33"/>
    <mergeCell ref="I20:I22"/>
    <mergeCell ref="J20:J22"/>
    <mergeCell ref="K20:K22"/>
    <mergeCell ref="K23:K24"/>
    <mergeCell ref="J23:J24"/>
    <mergeCell ref="I23:I24"/>
    <mergeCell ref="I25:I27"/>
    <mergeCell ref="J25:J27"/>
    <mergeCell ref="K25:K27"/>
    <mergeCell ref="K28:K30"/>
    <mergeCell ref="J28:J30"/>
    <mergeCell ref="I28:I30"/>
    <mergeCell ref="P31:P33"/>
    <mergeCell ref="R31:R33"/>
    <mergeCell ref="Q31:Q33"/>
    <mergeCell ref="S31:S33"/>
    <mergeCell ref="P25:P27"/>
    <mergeCell ref="R25:R27"/>
    <mergeCell ref="Q25:Q27"/>
    <mergeCell ref="S25:S27"/>
    <mergeCell ref="P28:P30"/>
    <mergeCell ref="R28:R30"/>
    <mergeCell ref="Q28:Q30"/>
    <mergeCell ref="S28:S30"/>
    <mergeCell ref="P42:P44"/>
    <mergeCell ref="R42:R44"/>
    <mergeCell ref="Q42:Q44"/>
    <mergeCell ref="S42:S44"/>
    <mergeCell ref="P45:P47"/>
    <mergeCell ref="R45:R47"/>
    <mergeCell ref="Q45:Q47"/>
    <mergeCell ref="S45:S47"/>
    <mergeCell ref="P34:P37"/>
    <mergeCell ref="R34:R37"/>
    <mergeCell ref="Q34:Q37"/>
    <mergeCell ref="S34:S37"/>
    <mergeCell ref="P38:P41"/>
    <mergeCell ref="R38:R41"/>
    <mergeCell ref="Q38:Q41"/>
    <mergeCell ref="S38:S41"/>
    <mergeCell ref="M48:M50"/>
    <mergeCell ref="N48:N50"/>
    <mergeCell ref="M51:M53"/>
    <mergeCell ref="N51:N53"/>
    <mergeCell ref="P48:P50"/>
    <mergeCell ref="R48:R50"/>
    <mergeCell ref="Q48:Q50"/>
    <mergeCell ref="S48:S50"/>
    <mergeCell ref="P51:P53"/>
    <mergeCell ref="R51:R53"/>
    <mergeCell ref="Q51:Q53"/>
    <mergeCell ref="S51:S53"/>
    <mergeCell ref="M31:M33"/>
    <mergeCell ref="N31:N33"/>
    <mergeCell ref="M42:M44"/>
    <mergeCell ref="N42:N44"/>
    <mergeCell ref="M34:M37"/>
    <mergeCell ref="N34:N37"/>
    <mergeCell ref="M38:M41"/>
    <mergeCell ref="N38:N41"/>
    <mergeCell ref="M45:M47"/>
    <mergeCell ref="N45:N47"/>
    <mergeCell ref="N23:N24"/>
    <mergeCell ref="P23:P24"/>
    <mergeCell ref="R23:R24"/>
    <mergeCell ref="Q23:Q24"/>
    <mergeCell ref="S23:S24"/>
    <mergeCell ref="M25:M27"/>
    <mergeCell ref="N25:N27"/>
    <mergeCell ref="M28:M30"/>
    <mergeCell ref="N28:N30"/>
    <mergeCell ref="U51:U53"/>
    <mergeCell ref="V51:V53"/>
    <mergeCell ref="U23:U24"/>
    <mergeCell ref="V23:V24"/>
    <mergeCell ref="U42:U44"/>
    <mergeCell ref="V42:V44"/>
    <mergeCell ref="U45:U47"/>
    <mergeCell ref="V45:V47"/>
    <mergeCell ref="U34:U37"/>
    <mergeCell ref="V34:V37"/>
    <mergeCell ref="U38:U41"/>
    <mergeCell ref="V38:V41"/>
    <mergeCell ref="U25:U27"/>
    <mergeCell ref="V25:V27"/>
    <mergeCell ref="U28:U30"/>
    <mergeCell ref="V28:V30"/>
    <mergeCell ref="U31:U33"/>
    <mergeCell ref="V31:V33"/>
    <mergeCell ref="W51:W53"/>
    <mergeCell ref="W38:W41"/>
    <mergeCell ref="X34:X37"/>
    <mergeCell ref="X38:X41"/>
    <mergeCell ref="W34:W37"/>
    <mergeCell ref="X45:X47"/>
    <mergeCell ref="X48:X50"/>
    <mergeCell ref="X51:X53"/>
    <mergeCell ref="W42:W44"/>
    <mergeCell ref="X42:X44"/>
    <mergeCell ref="H51:H53"/>
    <mergeCell ref="H48:H50"/>
    <mergeCell ref="H45:H47"/>
    <mergeCell ref="H34:H37"/>
    <mergeCell ref="H38:H41"/>
    <mergeCell ref="H31:H33"/>
    <mergeCell ref="H28:H30"/>
    <mergeCell ref="H13:H15"/>
    <mergeCell ref="H16:H19"/>
    <mergeCell ref="H20:H22"/>
    <mergeCell ref="H25:H27"/>
    <mergeCell ref="H23:H24"/>
    <mergeCell ref="H42:H44"/>
    <mergeCell ref="H3:H4"/>
    <mergeCell ref="H11:H12"/>
    <mergeCell ref="H8:H10"/>
    <mergeCell ref="H5:H7"/>
    <mergeCell ref="E38:E41"/>
    <mergeCell ref="E31:E33"/>
    <mergeCell ref="G38:G41"/>
    <mergeCell ref="Y48:Y50"/>
    <mergeCell ref="Z48:Z50"/>
    <mergeCell ref="Y28:Y30"/>
    <mergeCell ref="Z28:Z30"/>
    <mergeCell ref="W25:W27"/>
    <mergeCell ref="X25:X27"/>
    <mergeCell ref="W23:W24"/>
    <mergeCell ref="X23:X24"/>
    <mergeCell ref="W28:W30"/>
    <mergeCell ref="X28:X30"/>
    <mergeCell ref="W31:W33"/>
    <mergeCell ref="X31:X33"/>
    <mergeCell ref="W45:W47"/>
    <mergeCell ref="W48:W50"/>
    <mergeCell ref="U48:U50"/>
    <mergeCell ref="V48:V50"/>
    <mergeCell ref="M23:M24"/>
    <mergeCell ref="Y51:Y53"/>
    <mergeCell ref="Z51:Z53"/>
    <mergeCell ref="Y23:Y24"/>
    <mergeCell ref="Z23:Z24"/>
    <mergeCell ref="Y42:Y44"/>
    <mergeCell ref="Z42:Z44"/>
    <mergeCell ref="AF13:AF15"/>
    <mergeCell ref="AF16:AF19"/>
    <mergeCell ref="AF20:AF22"/>
    <mergeCell ref="AF23:AF24"/>
    <mergeCell ref="AF25:AF27"/>
    <mergeCell ref="AF28:AF30"/>
    <mergeCell ref="Y45:Y47"/>
    <mergeCell ref="Z45:Z47"/>
    <mergeCell ref="Y34:Y37"/>
    <mergeCell ref="Z34:Z37"/>
    <mergeCell ref="Y38:Y41"/>
    <mergeCell ref="Z38:Z41"/>
    <mergeCell ref="Y31:Y33"/>
    <mergeCell ref="Z31:Z33"/>
    <mergeCell ref="Y25:Y27"/>
    <mergeCell ref="Z25:Z27"/>
    <mergeCell ref="AA31:AA33"/>
    <mergeCell ref="AA34:AA37"/>
    <mergeCell ref="AF5:AF7"/>
    <mergeCell ref="AG5:AG7"/>
    <mergeCell ref="AF8:AF10"/>
    <mergeCell ref="AG8:AG10"/>
    <mergeCell ref="AF11:AF12"/>
    <mergeCell ref="AF3:AF4"/>
    <mergeCell ref="AG3:AG4"/>
    <mergeCell ref="AG11:AG12"/>
    <mergeCell ref="I3:I4"/>
    <mergeCell ref="J3:J4"/>
    <mergeCell ref="K3:K4"/>
    <mergeCell ref="I11:I12"/>
    <mergeCell ref="J11:J12"/>
    <mergeCell ref="K11:K12"/>
    <mergeCell ref="I5:I7"/>
    <mergeCell ref="J5:J7"/>
    <mergeCell ref="K5:K7"/>
    <mergeCell ref="I8:I10"/>
    <mergeCell ref="J8:J10"/>
    <mergeCell ref="K8:K10"/>
    <mergeCell ref="U3:U4"/>
    <mergeCell ref="X3:X4"/>
    <mergeCell ref="M3:M4"/>
    <mergeCell ref="N3:N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G22" sqref="G22"/>
    </sheetView>
  </sheetViews>
  <sheetFormatPr defaultRowHeight="15"/>
  <cols>
    <col min="1" max="3" width="18.140625" customWidth="1"/>
    <col min="4" max="4" width="14.85546875" customWidth="1"/>
    <col min="5" max="5" width="12.85546875" customWidth="1"/>
    <col min="6" max="6" width="24.5703125" customWidth="1"/>
  </cols>
  <sheetData>
    <row r="1" spans="1:6" ht="45.75" thickBot="1">
      <c r="A1" s="14" t="s">
        <v>1</v>
      </c>
      <c r="B1" s="15" t="s">
        <v>2</v>
      </c>
      <c r="C1" s="14" t="s">
        <v>3</v>
      </c>
      <c r="D1" s="14" t="s">
        <v>4</v>
      </c>
      <c r="E1" s="14" t="s">
        <v>67</v>
      </c>
      <c r="F1" s="14" t="s">
        <v>68</v>
      </c>
    </row>
    <row r="2" spans="1:6">
      <c r="A2" s="181" t="s">
        <v>15</v>
      </c>
      <c r="B2" s="182" t="s">
        <v>8</v>
      </c>
      <c r="C2" s="182" t="s">
        <v>8</v>
      </c>
      <c r="D2" s="183">
        <v>1327521</v>
      </c>
      <c r="E2" s="184">
        <v>1035300</v>
      </c>
      <c r="F2" s="185">
        <v>28620.5</v>
      </c>
    </row>
    <row r="3" spans="1:6" ht="15.75" thickBot="1">
      <c r="A3" s="186" t="s">
        <v>16</v>
      </c>
      <c r="B3" s="187" t="s">
        <v>8</v>
      </c>
      <c r="C3" s="187" t="s">
        <v>8</v>
      </c>
      <c r="D3" s="188">
        <v>760552</v>
      </c>
      <c r="E3" s="189">
        <v>1165440</v>
      </c>
      <c r="F3" s="190">
        <v>15218</v>
      </c>
    </row>
    <row r="4" spans="1:6" ht="15" customHeight="1">
      <c r="A4" s="181" t="s">
        <v>7</v>
      </c>
      <c r="B4" s="182" t="s">
        <v>8</v>
      </c>
      <c r="C4" s="182" t="s">
        <v>8</v>
      </c>
      <c r="D4" s="183">
        <v>1177156</v>
      </c>
      <c r="E4" s="184">
        <v>1207500</v>
      </c>
      <c r="F4" s="185">
        <v>18268</v>
      </c>
    </row>
    <row r="5" spans="1:6">
      <c r="A5" s="191" t="s">
        <v>9</v>
      </c>
      <c r="B5" s="177" t="s">
        <v>8</v>
      </c>
      <c r="C5" s="177" t="s">
        <v>8</v>
      </c>
      <c r="D5" s="178">
        <v>196650</v>
      </c>
      <c r="E5" s="179">
        <v>1185410</v>
      </c>
      <c r="F5" s="192">
        <v>11796.5</v>
      </c>
    </row>
    <row r="6" spans="1:6" ht="15.75" thickBot="1">
      <c r="A6" s="186" t="s">
        <v>11</v>
      </c>
      <c r="B6" s="187" t="s">
        <v>8</v>
      </c>
      <c r="C6" s="187" t="s">
        <v>8</v>
      </c>
      <c r="D6" s="188">
        <v>334123</v>
      </c>
      <c r="E6" s="189">
        <v>1214720</v>
      </c>
      <c r="F6" s="190">
        <v>26602</v>
      </c>
    </row>
    <row r="7" spans="1:6">
      <c r="A7" s="181" t="s">
        <v>22</v>
      </c>
      <c r="B7" s="193" t="s">
        <v>8</v>
      </c>
      <c r="C7" s="193" t="s">
        <v>8</v>
      </c>
      <c r="D7" s="194">
        <v>769815</v>
      </c>
      <c r="E7" s="184">
        <v>1200760</v>
      </c>
      <c r="F7" s="185">
        <v>14060</v>
      </c>
    </row>
    <row r="8" spans="1:6">
      <c r="A8" s="191" t="s">
        <v>10</v>
      </c>
      <c r="B8" s="177" t="s">
        <v>8</v>
      </c>
      <c r="C8" s="177" t="s">
        <v>8</v>
      </c>
      <c r="D8" s="178">
        <v>283682</v>
      </c>
      <c r="E8" s="179">
        <v>1361136</v>
      </c>
      <c r="F8" s="192">
        <v>69961</v>
      </c>
    </row>
    <row r="9" spans="1:6" ht="15.75" thickBot="1">
      <c r="A9" s="186" t="s">
        <v>23</v>
      </c>
      <c r="B9" s="187" t="s">
        <v>8</v>
      </c>
      <c r="C9" s="187" t="s">
        <v>8</v>
      </c>
      <c r="D9" s="188">
        <v>1028024</v>
      </c>
      <c r="E9" s="189">
        <v>1012560</v>
      </c>
      <c r="F9" s="190">
        <v>25076.5</v>
      </c>
    </row>
    <row r="10" spans="1:6">
      <c r="A10" s="181" t="s">
        <v>27</v>
      </c>
      <c r="B10" s="182" t="s">
        <v>8</v>
      </c>
      <c r="C10" s="182" t="s">
        <v>8</v>
      </c>
      <c r="D10" s="183">
        <v>979059</v>
      </c>
      <c r="E10" s="184">
        <v>1297040</v>
      </c>
      <c r="F10" s="185">
        <v>17761</v>
      </c>
    </row>
    <row r="11" spans="1:6" ht="15.75" thickBot="1">
      <c r="A11" s="186" t="s">
        <v>19</v>
      </c>
      <c r="B11" s="187" t="s">
        <v>8</v>
      </c>
      <c r="C11" s="187" t="s">
        <v>8</v>
      </c>
      <c r="D11" s="188">
        <v>1109496</v>
      </c>
      <c r="E11" s="189">
        <v>1044840</v>
      </c>
      <c r="F11" s="190">
        <v>24697</v>
      </c>
    </row>
    <row r="12" spans="1:6">
      <c r="A12" s="195" t="s">
        <v>28</v>
      </c>
      <c r="B12" s="182" t="s">
        <v>8</v>
      </c>
      <c r="C12" s="196" t="s">
        <v>13</v>
      </c>
      <c r="D12" s="197">
        <v>0</v>
      </c>
      <c r="E12" s="184">
        <v>1200000</v>
      </c>
      <c r="F12" s="185">
        <v>7577.5</v>
      </c>
    </row>
    <row r="13" spans="1:6">
      <c r="A13" s="191" t="s">
        <v>20</v>
      </c>
      <c r="B13" s="177" t="s">
        <v>8</v>
      </c>
      <c r="C13" s="180" t="s">
        <v>13</v>
      </c>
      <c r="D13" s="178">
        <v>0</v>
      </c>
      <c r="E13" s="179">
        <v>929160</v>
      </c>
      <c r="F13" s="192">
        <v>15361.5</v>
      </c>
    </row>
    <row r="14" spans="1:6" ht="15.75" thickBot="1">
      <c r="A14" s="186" t="s">
        <v>21</v>
      </c>
      <c r="B14" s="187" t="s">
        <v>8</v>
      </c>
      <c r="C14" s="198" t="s">
        <v>13</v>
      </c>
      <c r="D14" s="188">
        <v>0</v>
      </c>
      <c r="E14" s="189">
        <v>638400</v>
      </c>
      <c r="F14" s="190">
        <v>12171</v>
      </c>
    </row>
    <row r="15" spans="1:6">
      <c r="A15" s="181" t="s">
        <v>25</v>
      </c>
      <c r="B15" s="182" t="s">
        <v>8</v>
      </c>
      <c r="C15" s="196" t="s">
        <v>13</v>
      </c>
      <c r="D15" s="183">
        <v>0</v>
      </c>
      <c r="E15" s="184">
        <v>857600</v>
      </c>
      <c r="F15" s="185">
        <v>37251.5</v>
      </c>
    </row>
    <row r="16" spans="1:6">
      <c r="A16" s="191" t="s">
        <v>26</v>
      </c>
      <c r="B16" s="177" t="s">
        <v>8</v>
      </c>
      <c r="C16" s="180" t="s">
        <v>13</v>
      </c>
      <c r="D16" s="178">
        <v>0</v>
      </c>
      <c r="E16" s="179">
        <v>875600</v>
      </c>
      <c r="F16" s="192">
        <v>17926</v>
      </c>
    </row>
    <row r="17" spans="1:6">
      <c r="A17" s="191" t="s">
        <v>24</v>
      </c>
      <c r="B17" s="177" t="s">
        <v>8</v>
      </c>
      <c r="C17" s="180" t="s">
        <v>13</v>
      </c>
      <c r="D17" s="178">
        <v>0</v>
      </c>
      <c r="E17" s="179">
        <v>580640</v>
      </c>
      <c r="F17" s="192">
        <v>20514</v>
      </c>
    </row>
    <row r="18" spans="1:6" ht="15.75" thickBot="1">
      <c r="A18" s="199" t="s">
        <v>18</v>
      </c>
      <c r="B18" s="200" t="s">
        <v>8</v>
      </c>
      <c r="C18" s="198" t="s">
        <v>13</v>
      </c>
      <c r="D18" s="201">
        <v>0</v>
      </c>
      <c r="E18" s="202">
        <v>1143990</v>
      </c>
      <c r="F18" s="203">
        <v>22303.5</v>
      </c>
    </row>
    <row r="19" spans="1:6">
      <c r="A19" s="181" t="s">
        <v>12</v>
      </c>
      <c r="B19" s="182" t="s">
        <v>8</v>
      </c>
      <c r="C19" s="196" t="s">
        <v>13</v>
      </c>
      <c r="D19" s="183">
        <v>0</v>
      </c>
      <c r="E19" s="184">
        <v>869900</v>
      </c>
      <c r="F19" s="185">
        <v>14663.5</v>
      </c>
    </row>
    <row r="20" spans="1:6">
      <c r="A20" s="191" t="s">
        <v>17</v>
      </c>
      <c r="B20" s="177" t="s">
        <v>8</v>
      </c>
      <c r="C20" s="180" t="s">
        <v>13</v>
      </c>
      <c r="D20" s="178">
        <v>0</v>
      </c>
      <c r="E20" s="179">
        <v>1279600</v>
      </c>
      <c r="F20" s="192">
        <v>37408</v>
      </c>
    </row>
    <row r="21" spans="1:6" ht="15.75" thickBot="1">
      <c r="A21" s="186" t="s">
        <v>14</v>
      </c>
      <c r="B21" s="187" t="s">
        <v>8</v>
      </c>
      <c r="C21" s="198" t="s">
        <v>13</v>
      </c>
      <c r="D21" s="188">
        <v>0</v>
      </c>
      <c r="E21" s="189">
        <v>1194120</v>
      </c>
      <c r="F21" s="190">
        <v>6718.5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opis sposobu obliczania ceny</vt:lpstr>
      <vt:lpstr>wartość GESUT</vt:lpstr>
      <vt:lpstr>wartość 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Zielińska Katarzyna</dc:creator>
  <cp:lastModifiedBy>RPilat</cp:lastModifiedBy>
  <cp:lastPrinted>2016-08-03T10:14:17Z</cp:lastPrinted>
  <dcterms:created xsi:type="dcterms:W3CDTF">2016-05-17T08:58:41Z</dcterms:created>
  <dcterms:modified xsi:type="dcterms:W3CDTF">2016-08-11T07:41:17Z</dcterms:modified>
</cp:coreProperties>
</file>